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基础菜单" sheetId="1" r:id="rId1"/>
    <sheet name="升级菜单" sheetId="2" r:id="rId2"/>
  </sheets>
  <definedNames>
    <definedName name="_xlnm.Print_Area" localSheetId="0">'基础菜单'!$A$1:$H$73</definedName>
    <definedName name="_xlnm.Print_Area" localSheetId="1">'升级菜单'!$A$1:$H$67</definedName>
    <definedName name="_xlnm._FilterDatabase" localSheetId="0" hidden="1">'基础菜单'!$A$2:$H$73</definedName>
    <definedName name="_xlnm._FilterDatabase" localSheetId="1" hidden="1">'升级菜单'!$A$2:$H$67</definedName>
  </definedNames>
  <calcPr fullCalcOnLoad="1"/>
</workbook>
</file>

<file path=xl/sharedStrings.xml><?xml version="1.0" encoding="utf-8"?>
<sst xmlns="http://schemas.openxmlformats.org/spreadsheetml/2006/main" count="411" uniqueCount="156">
  <si>
    <t>海南自由贸易港(三亚)香港推介会服务项目清单</t>
  </si>
  <si>
    <t>会议场地安排</t>
  </si>
  <si>
    <t>具体内容</t>
  </si>
  <si>
    <t>日期</t>
  </si>
  <si>
    <t>单位</t>
  </si>
  <si>
    <t>数量</t>
  </si>
  <si>
    <t>单价</t>
  </si>
  <si>
    <t>总价</t>
  </si>
  <si>
    <t>备注</t>
  </si>
  <si>
    <t>香港会议展览中心</t>
  </si>
  <si>
    <t>04：00-8：00场地提前搭建费</t>
  </si>
  <si>
    <t>4小时</t>
  </si>
  <si>
    <r>
      <t xml:space="preserve">2月27日(08:00—18:00）全天租用香港会议展览中心会场N200-N212全层，  其中N201 做推介会会场，N204+N205 会议室（100平方）做为贵宾室使用。
</t>
    </r>
    <r>
      <rPr>
        <b/>
        <sz val="11"/>
        <color indexed="8"/>
        <rFont val="微软雅黑"/>
        <family val="2"/>
      </rPr>
      <t>提前搭建最早的入场时间凌晨 4:00 可进场搭建</t>
    </r>
    <r>
      <rPr>
        <sz val="11"/>
        <color indexed="8"/>
        <rFont val="微软雅黑"/>
        <family val="2"/>
      </rPr>
      <t>。
(注﹕可在N层会议室场外任何位置做搭建布置，场地使用超时每小时收费RMB4,610.00) )</t>
    </r>
  </si>
  <si>
    <t>推介会会议室名称：N201
（740平方非海景）场地租赁费</t>
  </si>
  <si>
    <t>10小时</t>
  </si>
  <si>
    <t>VIP休息室N204+N205
（100平方海景）场地租赁费</t>
  </si>
  <si>
    <t>VIP休息室茶歇</t>
  </si>
  <si>
    <t>人/次</t>
  </si>
  <si>
    <t>30 人用咖啡、茶</t>
  </si>
  <si>
    <t>茶歇</t>
  </si>
  <si>
    <t>基础轻型茶点 (咖排、茶及点心)，按150的80%计算人数</t>
  </si>
  <si>
    <t>小计</t>
  </si>
  <si>
    <t>用餐保障</t>
  </si>
  <si>
    <t>餐叙（中式围餐)
N209+N210会议室
（100平方海景）</t>
  </si>
  <si>
    <t>2月27日晚上</t>
  </si>
  <si>
    <t>人/餐</t>
  </si>
  <si>
    <r>
      <t xml:space="preserve">租用 N209+N210 会议室做晚宴场地（面积为100平方）；
</t>
    </r>
    <r>
      <rPr>
        <sz val="11"/>
        <rFont val="宋体"/>
        <family val="0"/>
      </rPr>
      <t>➢</t>
    </r>
    <r>
      <rPr>
        <sz val="11"/>
        <rFont val="微软雅黑"/>
        <family val="2"/>
      </rPr>
      <t xml:space="preserve"> 2 小时无限量供应红或白葡萄酒(餐酒)、汽水、冰镇橙汁(非鲜榨) 本地蒸馏水及本地啤酒；
注﹕ 
1) 每席按 10-12 人计算(每席最多 12 人)，增加人数需看现场的摆位情况而定，每位最低1500元起。 
2) 开瓶费： 
</t>
    </r>
    <r>
      <rPr>
        <sz val="11"/>
        <rFont val="宋体"/>
        <family val="0"/>
      </rPr>
      <t>➢</t>
    </r>
    <r>
      <rPr>
        <sz val="11"/>
        <rFont val="微软雅黑"/>
        <family val="2"/>
      </rPr>
      <t xml:space="preserve"> 额外自备红/白酒的开瓶费为每瓶 RMB205.00 ；
</t>
    </r>
    <r>
      <rPr>
        <sz val="11"/>
        <rFont val="宋体"/>
        <family val="0"/>
      </rPr>
      <t>➢</t>
    </r>
    <r>
      <rPr>
        <sz val="11"/>
        <rFont val="微软雅黑"/>
        <family val="2"/>
      </rPr>
      <t xml:space="preserve"> 所有香槟或烈酒的开瓶费为每瓶 RMB301.00 ；
</t>
    </r>
    <r>
      <rPr>
        <b/>
        <sz val="11"/>
        <rFont val="微软雅黑"/>
        <family val="2"/>
      </rPr>
      <t>3) 费用不可按每人计算，多出一人将按一席计算；
4）餐饮消费2席不可低于36,000元每次</t>
    </r>
  </si>
  <si>
    <t>会场部分报价备注：
1、该场地的常规使用时间为 08:00-18:00，超时场馆回收取超时费，每小时收费 4380元；
2、贵宾室标配4个沙发，其他都是椅子，额外增加是要收费。沙发配茶几:1,400元/套；
3、会展中心所有的摆台、搭建只提供一次，无法做到中途翻台；
4、会展中心提供的瓶装矿泉水价格很高，为38元/瓶；我们目前只做了10元预算，我们计划到时候外面买，如果临时有需求只能从场馆采购。</t>
  </si>
  <si>
    <t>会场设计、布置及搭建</t>
  </si>
  <si>
    <t>外场搭建</t>
  </si>
  <si>
    <t>签到背景板 （7m*3m）</t>
  </si>
  <si>
    <t>平方</t>
  </si>
  <si>
    <t>木质+高清写真</t>
  </si>
  <si>
    <t>打卡区(6m*3m)</t>
  </si>
  <si>
    <t>初步测算，桁架+木制机构</t>
  </si>
  <si>
    <t>文创堆头(3m*3m)</t>
  </si>
  <si>
    <t>雪弗板盒子</t>
  </si>
  <si>
    <t>胸花</t>
  </si>
  <si>
    <t>个</t>
  </si>
  <si>
    <t>讲台花</t>
  </si>
  <si>
    <t>盆/次</t>
  </si>
  <si>
    <t>低调</t>
  </si>
  <si>
    <t>内场搭建</t>
  </si>
  <si>
    <t>地毯+台阶</t>
  </si>
  <si>
    <t>平方/天</t>
  </si>
  <si>
    <t>14.6*3.6m，高度60cm</t>
  </si>
  <si>
    <r>
      <t>舞台</t>
    </r>
    <r>
      <rPr>
        <b/>
        <sz val="11"/>
        <color indexed="30"/>
        <rFont val="微软雅黑"/>
        <family val="2"/>
      </rPr>
      <t>（场馆自带）</t>
    </r>
  </si>
  <si>
    <t>场</t>
  </si>
  <si>
    <t>尺寸 14.6 米宽 x3.6 米深 60 厘米高</t>
  </si>
  <si>
    <t>讲台</t>
  </si>
  <si>
    <t>个/天</t>
  </si>
  <si>
    <t>舞台斜坡立体字</t>
  </si>
  <si>
    <t>项</t>
  </si>
  <si>
    <t>可选择</t>
  </si>
  <si>
    <t>荧幕两侧背景板（3m*3.5m,两块）</t>
  </si>
  <si>
    <t>考虑到搭建时间，该项建议取消</t>
  </si>
  <si>
    <t>推介会椅子</t>
  </si>
  <si>
    <t>张/天</t>
  </si>
  <si>
    <t>场馆租赁，按场馆收费据实结算</t>
  </si>
  <si>
    <t>白色沙发配茶几租赁费</t>
  </si>
  <si>
    <t>瓶装矿泉水</t>
  </si>
  <si>
    <t>瓶</t>
  </si>
  <si>
    <t>设备部分</t>
  </si>
  <si>
    <r>
      <t xml:space="preserve">LED 显示屏-P3 </t>
    </r>
    <r>
      <rPr>
        <b/>
        <sz val="11"/>
        <color indexed="30"/>
        <rFont val="微软雅黑"/>
        <family val="2"/>
      </rPr>
      <t>（场馆自带）</t>
    </r>
  </si>
  <si>
    <t>尺寸为 12 米宽 x3 米高</t>
  </si>
  <si>
    <t>多功能分屏器控台</t>
  </si>
  <si>
    <t>台/天</t>
  </si>
  <si>
    <t>含操作人员餐饮交通费用</t>
  </si>
  <si>
    <t>LED 系统操作所需额外大功率用电费</t>
  </si>
  <si>
    <t>次</t>
  </si>
  <si>
    <t>场馆要求</t>
  </si>
  <si>
    <t>面光灯</t>
  </si>
  <si>
    <t>灯光部分</t>
  </si>
  <si>
    <t>T架</t>
  </si>
  <si>
    <t>组/天</t>
  </si>
  <si>
    <t xml:space="preserve">MA计算机调光台 </t>
  </si>
  <si>
    <t>32路数字调音台  MIDAS32</t>
  </si>
  <si>
    <t>台/场</t>
  </si>
  <si>
    <t>音响部分</t>
  </si>
  <si>
    <t xml:space="preserve">Z-Sound全频线阵列音箱  </t>
  </si>
  <si>
    <t>只/场</t>
  </si>
  <si>
    <t xml:space="preserve">Z-Sound低频音箱 </t>
  </si>
  <si>
    <t xml:space="preserve">返送音箱 </t>
  </si>
  <si>
    <t xml:space="preserve">功放  Power Amplifier </t>
  </si>
  <si>
    <t>无线手持麦克</t>
  </si>
  <si>
    <t>支/场</t>
  </si>
  <si>
    <t>设计部分</t>
  </si>
  <si>
    <t>设计费</t>
  </si>
  <si>
    <t xml:space="preserve"> </t>
  </si>
  <si>
    <t>人工运输及安装</t>
  </si>
  <si>
    <t>搭建人工搭建+拆除</t>
  </si>
  <si>
    <t>人</t>
  </si>
  <si>
    <t>拆装都按两次计算，含通宵搭建加班费。</t>
  </si>
  <si>
    <t>箱式货车进场+撤场</t>
  </si>
  <si>
    <t>趟</t>
  </si>
  <si>
    <t>活动需求人员</t>
  </si>
  <si>
    <t>中英双语主持人</t>
  </si>
  <si>
    <t>人/场</t>
  </si>
  <si>
    <t>详见简介</t>
  </si>
  <si>
    <t>礼仪人员</t>
  </si>
  <si>
    <t>人/天</t>
  </si>
  <si>
    <t>项目总监</t>
  </si>
  <si>
    <t>云摄影</t>
  </si>
  <si>
    <t>摄像，全程记录</t>
  </si>
  <si>
    <t>1主机位</t>
  </si>
  <si>
    <t>工作人员及交通</t>
  </si>
  <si>
    <t>全程工作人员</t>
  </si>
  <si>
    <t>含往返交通食宿</t>
  </si>
  <si>
    <t>现场工作人员</t>
  </si>
  <si>
    <t>签到2位、引领3位、VIP服务2位、内场服务2位、控台1位</t>
  </si>
  <si>
    <t>现场安保人员</t>
  </si>
  <si>
    <t>香港工作用车</t>
  </si>
  <si>
    <t>辆/天</t>
  </si>
  <si>
    <t>2辆7座商务车用5天，每天工作8小时，超时每小时480元</t>
  </si>
  <si>
    <t>活动物料</t>
  </si>
  <si>
    <t>科大讯飞同步翻译器</t>
  </si>
  <si>
    <t>交传翻译服务（时间待定）</t>
  </si>
  <si>
    <t>8小时内</t>
  </si>
  <si>
    <t>同传—设备和及翻译间</t>
  </si>
  <si>
    <t>含50套翻译器</t>
  </si>
  <si>
    <t>同传—翻译老师</t>
  </si>
  <si>
    <t>同传—翻译老师食宿</t>
  </si>
  <si>
    <t>老师从深圳过去</t>
  </si>
  <si>
    <t>印刷费</t>
  </si>
  <si>
    <t>批</t>
  </si>
  <si>
    <t>预估报价，据实结算</t>
  </si>
  <si>
    <t>伴手礼</t>
  </si>
  <si>
    <t>份</t>
  </si>
  <si>
    <t>签约仪式-传统签约</t>
  </si>
  <si>
    <t>套</t>
  </si>
  <si>
    <t>签约笔本+签约桌+签约台卡（两两一组上台签约）</t>
  </si>
  <si>
    <t>签约仪式-电子签约</t>
  </si>
  <si>
    <t>电子签约设备，8台设备单价3500；6台以内20000元。</t>
  </si>
  <si>
    <t>不可预计费用</t>
  </si>
  <si>
    <t>/</t>
  </si>
  <si>
    <t>预估，以实际产生为准</t>
  </si>
  <si>
    <t>合计</t>
  </si>
  <si>
    <t>8%服务费</t>
  </si>
  <si>
    <t>6%税费</t>
  </si>
  <si>
    <t>共计</t>
  </si>
  <si>
    <t>04：00-08：00场地提前搭建费</t>
  </si>
  <si>
    <t>2月27日(08:00—18:00）全天租用香港会议展览中心会场N200-N212全层，  其中N201 做推介会会场，N204+N205 会议室（100平方）做为贵宾室使用。</t>
  </si>
  <si>
    <t>咖啡、茶</t>
  </si>
  <si>
    <t>初步测算，桁架+木制结构</t>
  </si>
  <si>
    <t>低调、简约</t>
  </si>
  <si>
    <t>舞台</t>
  </si>
  <si>
    <t>LED 显示屏-P3</t>
  </si>
  <si>
    <t>含交通食宿</t>
  </si>
  <si>
    <t>辆</t>
  </si>
  <si>
    <t>5辆7座商务车用2天，每天工作12小时，超时每小时480元，预估，据实结算</t>
  </si>
  <si>
    <t>含人工费</t>
  </si>
  <si>
    <t>交传翻译服务</t>
  </si>
  <si>
    <t>每场4小时内，含人工费</t>
  </si>
  <si>
    <t>同传设备及翻译</t>
  </si>
  <si>
    <t>含50套翻译器，含人工费</t>
  </si>
  <si>
    <t>预估，据实结算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</si>
</sst>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m&quot;月&quot;d&quot;日&quot;;@"/>
  </numFmts>
  <fonts count="55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0"/>
      <name val="微软雅黑"/>
      <family val="2"/>
    </font>
    <font>
      <b/>
      <sz val="20"/>
      <color indexed="8"/>
      <name val="宋体"/>
      <family val="0"/>
    </font>
    <font>
      <sz val="11"/>
      <color indexed="8"/>
      <name val="微软雅黑"/>
      <family val="2"/>
    </font>
    <font>
      <b/>
      <sz val="11"/>
      <color indexed="8"/>
      <name val="微软雅黑"/>
      <family val="2"/>
    </font>
    <font>
      <sz val="11"/>
      <name val="微软雅黑"/>
      <family val="2"/>
    </font>
    <font>
      <b/>
      <sz val="11"/>
      <name val="微软雅黑"/>
      <family val="2"/>
    </font>
    <font>
      <sz val="11"/>
      <color indexed="30"/>
      <name val="微软雅黑"/>
      <family val="2"/>
    </font>
    <font>
      <b/>
      <sz val="11"/>
      <color indexed="30"/>
      <name val="微软雅黑"/>
      <family val="2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b/>
      <sz val="11"/>
      <color theme="1"/>
      <name val="宋体"/>
      <family val="0"/>
    </font>
    <font>
      <sz val="11"/>
      <color rgb="FFC00000"/>
      <name val="微软雅黑"/>
      <family val="2"/>
    </font>
    <font>
      <b/>
      <sz val="20"/>
      <color theme="1"/>
      <name val="宋体"/>
      <family val="0"/>
    </font>
    <font>
      <sz val="11"/>
      <color theme="1"/>
      <name val="微软雅黑"/>
      <family val="2"/>
    </font>
    <font>
      <b/>
      <sz val="11"/>
      <color theme="1"/>
      <name val="微软雅黑"/>
      <family val="2"/>
    </font>
    <font>
      <sz val="11"/>
      <color rgb="FF0070C0"/>
      <name val="微软雅黑"/>
      <family val="2"/>
    </font>
    <font>
      <b/>
      <sz val="11"/>
      <color rgb="FF0070C0"/>
      <name val="微软雅黑"/>
      <family val="2"/>
    </font>
  </fonts>
  <fills count="37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12">
    <xf numFmtId="0" fontId="0" fillId="0" borderId="0" xfId="0" applyFont="1" applyAlignment="1">
      <alignment vertical="center"/>
    </xf>
    <xf numFmtId="0" fontId="47" fillId="33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vertical="center"/>
    </xf>
    <xf numFmtId="176" fontId="47" fillId="0" borderId="0" xfId="0" applyNumberFormat="1" applyFont="1" applyFill="1" applyAlignment="1">
      <alignment horizontal="center" vertical="center"/>
    </xf>
    <xf numFmtId="0" fontId="47" fillId="0" borderId="0" xfId="0" applyFont="1" applyFill="1" applyAlignment="1">
      <alignment horizontal="left" vertical="center"/>
    </xf>
    <xf numFmtId="0" fontId="49" fillId="0" borderId="0" xfId="0" applyFont="1" applyFill="1" applyAlignment="1">
      <alignment horizontal="center" vertical="center"/>
    </xf>
    <xf numFmtId="0" fontId="50" fillId="0" borderId="0" xfId="0" applyFont="1" applyFill="1" applyBorder="1" applyAlignment="1">
      <alignment horizontal="center" vertical="center" wrapText="1"/>
    </xf>
    <xf numFmtId="176" fontId="50" fillId="0" borderId="0" xfId="0" applyNumberFormat="1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left" vertical="center" wrapText="1"/>
    </xf>
    <xf numFmtId="0" fontId="48" fillId="34" borderId="9" xfId="0" applyFont="1" applyFill="1" applyBorder="1" applyAlignment="1">
      <alignment horizontal="center" vertical="center"/>
    </xf>
    <xf numFmtId="176" fontId="48" fillId="34" borderId="9" xfId="0" applyNumberFormat="1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49" fontId="51" fillId="33" borderId="9" xfId="0" applyNumberFormat="1" applyFont="1" applyFill="1" applyBorder="1" applyAlignment="1">
      <alignment horizontal="center" vertical="center" wrapText="1"/>
    </xf>
    <xf numFmtId="58" fontId="51" fillId="0" borderId="9" xfId="0" applyNumberFormat="1" applyFont="1" applyFill="1" applyBorder="1" applyAlignment="1">
      <alignment horizontal="center" vertical="center" wrapText="1"/>
    </xf>
    <xf numFmtId="58" fontId="51" fillId="0" borderId="9" xfId="0" applyNumberFormat="1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176" fontId="51" fillId="0" borderId="10" xfId="0" applyNumberFormat="1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left" vertical="center" wrapText="1"/>
    </xf>
    <xf numFmtId="0" fontId="51" fillId="0" borderId="11" xfId="0" applyFont="1" applyFill="1" applyBorder="1" applyAlignment="1">
      <alignment horizontal="center" vertical="center"/>
    </xf>
    <xf numFmtId="176" fontId="51" fillId="0" borderId="11" xfId="0" applyNumberFormat="1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left" vertical="center" wrapText="1"/>
    </xf>
    <xf numFmtId="176" fontId="51" fillId="0" borderId="12" xfId="0" applyNumberFormat="1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left" vertical="center" wrapText="1"/>
    </xf>
    <xf numFmtId="49" fontId="51" fillId="0" borderId="9" xfId="0" applyNumberFormat="1" applyFont="1" applyFill="1" applyBorder="1" applyAlignment="1">
      <alignment horizontal="center" vertical="center" wrapText="1"/>
    </xf>
    <xf numFmtId="176" fontId="51" fillId="0" borderId="9" xfId="0" applyNumberFormat="1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left" vertical="center" wrapText="1"/>
    </xf>
    <xf numFmtId="0" fontId="51" fillId="0" borderId="12" xfId="0" applyFont="1" applyFill="1" applyBorder="1" applyAlignment="1">
      <alignment horizontal="center" vertical="center"/>
    </xf>
    <xf numFmtId="0" fontId="51" fillId="0" borderId="13" xfId="0" applyFont="1" applyFill="1" applyBorder="1" applyAlignment="1">
      <alignment horizontal="center" vertical="center"/>
    </xf>
    <xf numFmtId="0" fontId="51" fillId="0" borderId="14" xfId="0" applyFont="1" applyFill="1" applyBorder="1" applyAlignment="1">
      <alignment horizontal="center" vertical="center"/>
    </xf>
    <xf numFmtId="0" fontId="51" fillId="0" borderId="15" xfId="0" applyFont="1" applyFill="1" applyBorder="1" applyAlignment="1">
      <alignment horizontal="center" vertical="center"/>
    </xf>
    <xf numFmtId="176" fontId="52" fillId="0" borderId="9" xfId="0" applyNumberFormat="1" applyFont="1" applyFill="1" applyBorder="1" applyAlignment="1">
      <alignment horizontal="center" vertical="center"/>
    </xf>
    <xf numFmtId="0" fontId="52" fillId="34" borderId="9" xfId="0" applyFont="1" applyFill="1" applyBorder="1" applyAlignment="1">
      <alignment horizontal="center" vertical="center"/>
    </xf>
    <xf numFmtId="176" fontId="52" fillId="34" borderId="9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176" fontId="8" fillId="0" borderId="9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76" fontId="9" fillId="0" borderId="9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left" vertical="center"/>
    </xf>
    <xf numFmtId="58" fontId="51" fillId="0" borderId="10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/>
    </xf>
    <xf numFmtId="0" fontId="51" fillId="0" borderId="9" xfId="0" applyFont="1" applyBorder="1" applyAlignment="1">
      <alignment horizontal="left" vertical="center"/>
    </xf>
    <xf numFmtId="58" fontId="51" fillId="0" borderId="11" xfId="0" applyNumberFormat="1" applyFont="1" applyFill="1" applyBorder="1" applyAlignment="1">
      <alignment horizontal="center" vertical="center"/>
    </xf>
    <xf numFmtId="0" fontId="8" fillId="33" borderId="9" xfId="0" applyFont="1" applyFill="1" applyBorder="1" applyAlignment="1">
      <alignment horizontal="left" vertical="center" wrapText="1"/>
    </xf>
    <xf numFmtId="5" fontId="51" fillId="33" borderId="9" xfId="0" applyNumberFormat="1" applyFont="1" applyFill="1" applyBorder="1" applyAlignment="1">
      <alignment horizontal="left" vertical="center"/>
    </xf>
    <xf numFmtId="5" fontId="53" fillId="33" borderId="10" xfId="0" applyNumberFormat="1" applyFont="1" applyFill="1" applyBorder="1" applyAlignment="1">
      <alignment horizontal="left" vertical="center"/>
    </xf>
    <xf numFmtId="5" fontId="53" fillId="33" borderId="11" xfId="0" applyNumberFormat="1" applyFont="1" applyFill="1" applyBorder="1" applyAlignment="1">
      <alignment horizontal="left" vertical="center"/>
    </xf>
    <xf numFmtId="5" fontId="53" fillId="33" borderId="12" xfId="0" applyNumberFormat="1" applyFont="1" applyFill="1" applyBorder="1" applyAlignment="1">
      <alignment horizontal="left" vertical="center"/>
    </xf>
    <xf numFmtId="0" fontId="51" fillId="0" borderId="9" xfId="0" applyFont="1" applyFill="1" applyBorder="1" applyAlignment="1">
      <alignment horizontal="center" vertical="center" wrapText="1"/>
    </xf>
    <xf numFmtId="0" fontId="51" fillId="33" borderId="9" xfId="0" applyFont="1" applyFill="1" applyBorder="1" applyAlignment="1">
      <alignment horizontal="left" vertical="center" wrapText="1"/>
    </xf>
    <xf numFmtId="0" fontId="53" fillId="33" borderId="9" xfId="0" applyFont="1" applyFill="1" applyBorder="1" applyAlignment="1">
      <alignment horizontal="left" vertical="center" wrapText="1"/>
    </xf>
    <xf numFmtId="0" fontId="51" fillId="0" borderId="9" xfId="0" applyNumberFormat="1" applyFont="1" applyFill="1" applyBorder="1" applyAlignment="1">
      <alignment horizontal="center" vertical="center" wrapText="1"/>
    </xf>
    <xf numFmtId="0" fontId="9" fillId="33" borderId="9" xfId="0" applyFont="1" applyFill="1" applyBorder="1" applyAlignment="1">
      <alignment horizontal="left" vertical="center" wrapText="1"/>
    </xf>
    <xf numFmtId="0" fontId="51" fillId="0" borderId="9" xfId="0" applyFont="1" applyFill="1" applyBorder="1" applyAlignment="1">
      <alignment horizontal="left" vertical="center"/>
    </xf>
    <xf numFmtId="58" fontId="51" fillId="0" borderId="12" xfId="0" applyNumberFormat="1" applyFont="1" applyFill="1" applyBorder="1" applyAlignment="1">
      <alignment horizontal="center" vertical="center"/>
    </xf>
    <xf numFmtId="0" fontId="52" fillId="0" borderId="13" xfId="0" applyFont="1" applyFill="1" applyBorder="1" applyAlignment="1">
      <alignment horizontal="center" vertical="center"/>
    </xf>
    <xf numFmtId="0" fontId="52" fillId="0" borderId="14" xfId="0" applyFont="1" applyFill="1" applyBorder="1" applyAlignment="1">
      <alignment horizontal="center" vertical="center"/>
    </xf>
    <xf numFmtId="0" fontId="52" fillId="0" borderId="15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left" vertical="center"/>
    </xf>
    <xf numFmtId="177" fontId="51" fillId="0" borderId="10" xfId="0" applyNumberFormat="1" applyFont="1" applyFill="1" applyBorder="1" applyAlignment="1">
      <alignment horizontal="center" vertical="center" wrapText="1"/>
    </xf>
    <xf numFmtId="0" fontId="51" fillId="33" borderId="9" xfId="0" applyFont="1" applyFill="1" applyBorder="1" applyAlignment="1">
      <alignment horizontal="center" vertical="center"/>
    </xf>
    <xf numFmtId="177" fontId="51" fillId="33" borderId="11" xfId="0" applyNumberFormat="1" applyFont="1" applyFill="1" applyBorder="1" applyAlignment="1">
      <alignment horizontal="center" vertical="center" wrapText="1"/>
    </xf>
    <xf numFmtId="176" fontId="6" fillId="33" borderId="9" xfId="0" applyNumberFormat="1" applyFont="1" applyFill="1" applyBorder="1" applyAlignment="1">
      <alignment horizontal="center" vertical="center"/>
    </xf>
    <xf numFmtId="176" fontId="51" fillId="33" borderId="9" xfId="0" applyNumberFormat="1" applyFont="1" applyFill="1" applyBorder="1" applyAlignment="1">
      <alignment horizontal="center" vertical="center"/>
    </xf>
    <xf numFmtId="0" fontId="8" fillId="33" borderId="9" xfId="0" applyFont="1" applyFill="1" applyBorder="1" applyAlignment="1">
      <alignment horizontal="center" vertical="center"/>
    </xf>
    <xf numFmtId="177" fontId="51" fillId="33" borderId="12" xfId="0" applyNumberFormat="1" applyFont="1" applyFill="1" applyBorder="1" applyAlignment="1">
      <alignment horizontal="center" vertical="center" wrapText="1"/>
    </xf>
    <xf numFmtId="58" fontId="51" fillId="0" borderId="10" xfId="0" applyNumberFormat="1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58" fontId="51" fillId="0" borderId="11" xfId="0" applyNumberFormat="1" applyFont="1" applyFill="1" applyBorder="1" applyAlignment="1">
      <alignment horizontal="center" vertical="center" wrapText="1"/>
    </xf>
    <xf numFmtId="176" fontId="51" fillId="0" borderId="9" xfId="0" applyNumberFormat="1" applyFont="1" applyFill="1" applyBorder="1" applyAlignment="1">
      <alignment horizontal="center" vertical="center"/>
    </xf>
    <xf numFmtId="58" fontId="51" fillId="0" borderId="12" xfId="0" applyNumberFormat="1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left" vertical="center" wrapText="1"/>
    </xf>
    <xf numFmtId="0" fontId="8" fillId="35" borderId="13" xfId="0" applyFont="1" applyFill="1" applyBorder="1" applyAlignment="1">
      <alignment horizontal="left" vertical="center" wrapText="1"/>
    </xf>
    <xf numFmtId="0" fontId="8" fillId="35" borderId="14" xfId="0" applyFont="1" applyFill="1" applyBorder="1" applyAlignment="1">
      <alignment horizontal="left" vertical="center" wrapText="1"/>
    </xf>
    <xf numFmtId="0" fontId="8" fillId="35" borderId="15" xfId="0" applyFont="1" applyFill="1" applyBorder="1" applyAlignment="1">
      <alignment horizontal="left" vertical="center" wrapText="1"/>
    </xf>
    <xf numFmtId="49" fontId="51" fillId="36" borderId="9" xfId="0" applyNumberFormat="1" applyFont="1" applyFill="1" applyBorder="1" applyAlignment="1">
      <alignment horizontal="center" vertical="center" wrapText="1"/>
    </xf>
    <xf numFmtId="58" fontId="51" fillId="36" borderId="10" xfId="0" applyNumberFormat="1" applyFont="1" applyFill="1" applyBorder="1" applyAlignment="1">
      <alignment horizontal="center" vertical="center"/>
    </xf>
    <xf numFmtId="49" fontId="6" fillId="36" borderId="9" xfId="0" applyNumberFormat="1" applyFont="1" applyFill="1" applyBorder="1" applyAlignment="1">
      <alignment horizontal="center" vertical="center" wrapText="1"/>
    </xf>
    <xf numFmtId="0" fontId="6" fillId="36" borderId="9" xfId="0" applyFont="1" applyFill="1" applyBorder="1" applyAlignment="1">
      <alignment horizontal="center" vertical="center" wrapText="1"/>
    </xf>
    <xf numFmtId="176" fontId="6" fillId="36" borderId="9" xfId="0" applyNumberFormat="1" applyFont="1" applyFill="1" applyBorder="1" applyAlignment="1">
      <alignment horizontal="center" vertical="center"/>
    </xf>
    <xf numFmtId="176" fontId="51" fillId="36" borderId="9" xfId="0" applyNumberFormat="1" applyFont="1" applyFill="1" applyBorder="1" applyAlignment="1">
      <alignment horizontal="center" vertical="center"/>
    </xf>
    <xf numFmtId="58" fontId="51" fillId="36" borderId="11" xfId="0" applyNumberFormat="1" applyFont="1" applyFill="1" applyBorder="1" applyAlignment="1">
      <alignment horizontal="center" vertical="center"/>
    </xf>
    <xf numFmtId="0" fontId="51" fillId="36" borderId="9" xfId="0" applyFont="1" applyFill="1" applyBorder="1" applyAlignment="1">
      <alignment horizontal="center" vertical="center"/>
    </xf>
    <xf numFmtId="5" fontId="52" fillId="33" borderId="9" xfId="0" applyNumberFormat="1" applyFont="1" applyFill="1" applyBorder="1" applyAlignment="1">
      <alignment horizontal="left" vertical="center"/>
    </xf>
    <xf numFmtId="49" fontId="51" fillId="35" borderId="9" xfId="0" applyNumberFormat="1" applyFont="1" applyFill="1" applyBorder="1" applyAlignment="1">
      <alignment horizontal="center" vertical="center" wrapText="1"/>
    </xf>
    <xf numFmtId="0" fontId="51" fillId="35" borderId="9" xfId="0" applyFont="1" applyFill="1" applyBorder="1" applyAlignment="1">
      <alignment horizontal="center" vertical="center"/>
    </xf>
    <xf numFmtId="0" fontId="6" fillId="35" borderId="9" xfId="0" applyFont="1" applyFill="1" applyBorder="1" applyAlignment="1">
      <alignment horizontal="center" vertical="center" wrapText="1"/>
    </xf>
    <xf numFmtId="176" fontId="6" fillId="35" borderId="9" xfId="0" applyNumberFormat="1" applyFont="1" applyFill="1" applyBorder="1" applyAlignment="1">
      <alignment horizontal="center" vertical="center"/>
    </xf>
    <xf numFmtId="176" fontId="51" fillId="35" borderId="9" xfId="0" applyNumberFormat="1" applyFont="1" applyFill="1" applyBorder="1" applyAlignment="1">
      <alignment horizontal="center" vertical="center"/>
    </xf>
    <xf numFmtId="5" fontId="51" fillId="35" borderId="9" xfId="0" applyNumberFormat="1" applyFont="1" applyFill="1" applyBorder="1" applyAlignment="1">
      <alignment horizontal="left" vertical="center"/>
    </xf>
    <xf numFmtId="5" fontId="54" fillId="33" borderId="10" xfId="0" applyNumberFormat="1" applyFont="1" applyFill="1" applyBorder="1" applyAlignment="1">
      <alignment horizontal="left" vertical="center"/>
    </xf>
    <xf numFmtId="5" fontId="54" fillId="33" borderId="11" xfId="0" applyNumberFormat="1" applyFont="1" applyFill="1" applyBorder="1" applyAlignment="1">
      <alignment horizontal="left" vertical="center"/>
    </xf>
    <xf numFmtId="176" fontId="8" fillId="36" borderId="9" xfId="0" applyNumberFormat="1" applyFont="1" applyFill="1" applyBorder="1" applyAlignment="1">
      <alignment horizontal="center" vertical="center"/>
    </xf>
    <xf numFmtId="5" fontId="54" fillId="33" borderId="12" xfId="0" applyNumberFormat="1" applyFont="1" applyFill="1" applyBorder="1" applyAlignment="1">
      <alignment horizontal="left" vertical="center"/>
    </xf>
    <xf numFmtId="0" fontId="8" fillId="36" borderId="9" xfId="0" applyFont="1" applyFill="1" applyBorder="1" applyAlignment="1">
      <alignment horizontal="center" vertical="center"/>
    </xf>
    <xf numFmtId="0" fontId="51" fillId="36" borderId="9" xfId="0" applyFont="1" applyFill="1" applyBorder="1" applyAlignment="1">
      <alignment horizontal="center" vertical="center" wrapText="1"/>
    </xf>
    <xf numFmtId="0" fontId="8" fillId="36" borderId="9" xfId="0" applyFont="1" applyFill="1" applyBorder="1" applyAlignment="1">
      <alignment horizontal="center" vertical="center" wrapText="1"/>
    </xf>
    <xf numFmtId="0" fontId="54" fillId="33" borderId="9" xfId="0" applyFont="1" applyFill="1" applyBorder="1" applyAlignment="1">
      <alignment horizontal="left" vertical="center" wrapText="1"/>
    </xf>
    <xf numFmtId="0" fontId="51" fillId="36" borderId="9" xfId="0" applyNumberFormat="1" applyFont="1" applyFill="1" applyBorder="1" applyAlignment="1">
      <alignment horizontal="center" vertical="center" wrapText="1"/>
    </xf>
    <xf numFmtId="58" fontId="51" fillId="36" borderId="12" xfId="0" applyNumberFormat="1" applyFont="1" applyFill="1" applyBorder="1" applyAlignment="1">
      <alignment horizontal="center" vertical="center"/>
    </xf>
    <xf numFmtId="58" fontId="51" fillId="33" borderId="10" xfId="0" applyNumberFormat="1" applyFont="1" applyFill="1" applyBorder="1" applyAlignment="1">
      <alignment vertical="center" wrapText="1"/>
    </xf>
    <xf numFmtId="58" fontId="51" fillId="33" borderId="11" xfId="0" applyNumberFormat="1" applyFont="1" applyFill="1" applyBorder="1" applyAlignment="1">
      <alignment vertical="center" wrapText="1"/>
    </xf>
    <xf numFmtId="0" fontId="8" fillId="35" borderId="9" xfId="0" applyFont="1" applyFill="1" applyBorder="1" applyAlignment="1">
      <alignment horizontal="left" vertical="center" wrapText="1"/>
    </xf>
    <xf numFmtId="58" fontId="51" fillId="33" borderId="12" xfId="0" applyNumberFormat="1" applyFont="1" applyFill="1" applyBorder="1" applyAlignment="1">
      <alignment vertical="center" wrapText="1"/>
    </xf>
    <xf numFmtId="0" fontId="51" fillId="35" borderId="9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i val="0"/>
        <u val="none"/>
        <strike val="0"/>
        <sz val="12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3"/>
  <sheetViews>
    <sheetView zoomScale="80" zoomScaleNormal="80" zoomScaleSheetLayoutView="80" workbookViewId="0" topLeftCell="A10">
      <selection activeCell="A12" sqref="A12:H12"/>
    </sheetView>
  </sheetViews>
  <sheetFormatPr defaultColWidth="8.7109375" defaultRowHeight="18" customHeight="1"/>
  <cols>
    <col min="1" max="1" width="20.421875" style="3" customWidth="1"/>
    <col min="2" max="2" width="34.00390625" style="3" customWidth="1"/>
    <col min="3" max="3" width="13.00390625" style="3" customWidth="1"/>
    <col min="4" max="4" width="11.8515625" style="3" customWidth="1"/>
    <col min="5" max="5" width="10.421875" style="3" customWidth="1"/>
    <col min="6" max="6" width="16.140625" style="5" customWidth="1"/>
    <col min="7" max="7" width="16.8515625" style="5" customWidth="1"/>
    <col min="8" max="8" width="50.28125" style="6" customWidth="1"/>
    <col min="9" max="9" width="18.7109375" style="3" customWidth="1"/>
    <col min="10" max="16384" width="8.8515625" style="3" bestFit="1" customWidth="1"/>
  </cols>
  <sheetData>
    <row r="1" spans="1:8" ht="42" customHeight="1">
      <c r="A1" s="8" t="s">
        <v>0</v>
      </c>
      <c r="B1" s="8"/>
      <c r="C1" s="8"/>
      <c r="D1" s="8"/>
      <c r="E1" s="8"/>
      <c r="F1" s="9"/>
      <c r="G1" s="9"/>
      <c r="H1" s="10"/>
    </row>
    <row r="2" spans="1:8" ht="18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2" t="s">
        <v>6</v>
      </c>
      <c r="G2" s="12" t="s">
        <v>7</v>
      </c>
      <c r="H2" s="11" t="s">
        <v>8</v>
      </c>
    </row>
    <row r="3" spans="1:8" ht="39" customHeight="1">
      <c r="A3" s="13" t="s">
        <v>9</v>
      </c>
      <c r="B3" s="14" t="s">
        <v>10</v>
      </c>
      <c r="C3" s="15">
        <v>45349</v>
      </c>
      <c r="D3" s="16" t="s">
        <v>11</v>
      </c>
      <c r="E3" s="17">
        <v>1</v>
      </c>
      <c r="F3" s="18">
        <f>67000+(4610*4)</f>
        <v>85440</v>
      </c>
      <c r="G3" s="18">
        <f>E3*F3</f>
        <v>85440</v>
      </c>
      <c r="H3" s="19" t="s">
        <v>12</v>
      </c>
    </row>
    <row r="4" spans="1:8" ht="39" customHeight="1">
      <c r="A4" s="20"/>
      <c r="B4" s="14" t="s">
        <v>13</v>
      </c>
      <c r="C4" s="15"/>
      <c r="D4" s="16" t="s">
        <v>14</v>
      </c>
      <c r="E4" s="17">
        <v>1</v>
      </c>
      <c r="F4" s="21"/>
      <c r="G4" s="21"/>
      <c r="H4" s="22"/>
    </row>
    <row r="5" spans="1:8" ht="39" customHeight="1">
      <c r="A5" s="20"/>
      <c r="B5" s="14" t="s">
        <v>15</v>
      </c>
      <c r="C5" s="15"/>
      <c r="D5" s="16" t="s">
        <v>14</v>
      </c>
      <c r="E5" s="17">
        <v>1</v>
      </c>
      <c r="F5" s="23"/>
      <c r="G5" s="23"/>
      <c r="H5" s="24"/>
    </row>
    <row r="6" spans="1:8" ht="30" customHeight="1">
      <c r="A6" s="20"/>
      <c r="B6" s="25" t="s">
        <v>16</v>
      </c>
      <c r="C6" s="15"/>
      <c r="D6" s="16" t="s">
        <v>17</v>
      </c>
      <c r="E6" s="17">
        <v>1</v>
      </c>
      <c r="F6" s="26">
        <v>3000</v>
      </c>
      <c r="G6" s="26">
        <f>E6*F6</f>
        <v>3000</v>
      </c>
      <c r="H6" s="27" t="s">
        <v>18</v>
      </c>
    </row>
    <row r="7" spans="1:8" ht="30.75" customHeight="1">
      <c r="A7" s="28"/>
      <c r="B7" s="25" t="s">
        <v>19</v>
      </c>
      <c r="C7" s="15"/>
      <c r="D7" s="16" t="s">
        <v>17</v>
      </c>
      <c r="E7" s="17">
        <f>150*0.8</f>
        <v>120</v>
      </c>
      <c r="F7" s="26">
        <v>178</v>
      </c>
      <c r="G7" s="26">
        <f>E7*F7</f>
        <v>21360</v>
      </c>
      <c r="H7" s="27" t="s">
        <v>20</v>
      </c>
    </row>
    <row r="8" spans="1:8" ht="18" customHeight="1">
      <c r="A8" s="29" t="s">
        <v>21</v>
      </c>
      <c r="B8" s="30"/>
      <c r="C8" s="30"/>
      <c r="D8" s="30"/>
      <c r="E8" s="30"/>
      <c r="F8" s="31"/>
      <c r="G8" s="32">
        <f>SUM(G3:G7)</f>
        <v>109800</v>
      </c>
      <c r="H8" s="27"/>
    </row>
    <row r="9" spans="1:8" ht="18" customHeight="1">
      <c r="A9" s="33" t="s">
        <v>22</v>
      </c>
      <c r="B9" s="33" t="s">
        <v>2</v>
      </c>
      <c r="C9" s="33" t="s">
        <v>3</v>
      </c>
      <c r="D9" s="33" t="s">
        <v>4</v>
      </c>
      <c r="E9" s="33" t="s">
        <v>5</v>
      </c>
      <c r="F9" s="34" t="s">
        <v>6</v>
      </c>
      <c r="G9" s="34" t="s">
        <v>7</v>
      </c>
      <c r="H9" s="33" t="s">
        <v>8</v>
      </c>
    </row>
    <row r="10" spans="1:8" ht="193.5" customHeight="1">
      <c r="A10" s="35" t="s">
        <v>9</v>
      </c>
      <c r="B10" s="36" t="s">
        <v>23</v>
      </c>
      <c r="C10" s="35" t="s">
        <v>24</v>
      </c>
      <c r="D10" s="35" t="s">
        <v>25</v>
      </c>
      <c r="E10" s="35">
        <v>24</v>
      </c>
      <c r="F10" s="37">
        <v>1500</v>
      </c>
      <c r="G10" s="37">
        <f>F10*E10</f>
        <v>36000</v>
      </c>
      <c r="H10" s="38" t="s">
        <v>26</v>
      </c>
    </row>
    <row r="11" spans="1:8" ht="18" customHeight="1">
      <c r="A11" s="39" t="s">
        <v>21</v>
      </c>
      <c r="B11" s="40"/>
      <c r="C11" s="40"/>
      <c r="D11" s="40"/>
      <c r="E11" s="40"/>
      <c r="F11" s="41"/>
      <c r="G11" s="42">
        <f>SUM(G10:G10)</f>
        <v>36000</v>
      </c>
      <c r="H11" s="43"/>
    </row>
    <row r="12" spans="1:8" s="3" customFormat="1" ht="97.5" customHeight="1">
      <c r="A12" s="79" t="s">
        <v>27</v>
      </c>
      <c r="B12" s="80"/>
      <c r="C12" s="80"/>
      <c r="D12" s="80"/>
      <c r="E12" s="80"/>
      <c r="F12" s="80"/>
      <c r="G12" s="80"/>
      <c r="H12" s="81"/>
    </row>
    <row r="13" spans="1:8" ht="18" customHeight="1">
      <c r="A13" s="33" t="s">
        <v>28</v>
      </c>
      <c r="B13" s="33" t="s">
        <v>2</v>
      </c>
      <c r="C13" s="33" t="s">
        <v>3</v>
      </c>
      <c r="D13" s="33" t="s">
        <v>4</v>
      </c>
      <c r="E13" s="33" t="s">
        <v>5</v>
      </c>
      <c r="F13" s="34" t="s">
        <v>6</v>
      </c>
      <c r="G13" s="34" t="s">
        <v>7</v>
      </c>
      <c r="H13" s="33" t="s">
        <v>8</v>
      </c>
    </row>
    <row r="14" spans="1:8" ht="18.75" customHeight="1">
      <c r="A14" s="17" t="s">
        <v>29</v>
      </c>
      <c r="B14" s="82" t="s">
        <v>30</v>
      </c>
      <c r="C14" s="83">
        <v>45349</v>
      </c>
      <c r="D14" s="84" t="s">
        <v>31</v>
      </c>
      <c r="E14" s="85">
        <v>21</v>
      </c>
      <c r="F14" s="86">
        <v>1000</v>
      </c>
      <c r="G14" s="87">
        <f aca="true" t="shared" si="0" ref="G14:G19">E14*F14</f>
        <v>21000</v>
      </c>
      <c r="H14" s="48" t="s">
        <v>32</v>
      </c>
    </row>
    <row r="15" spans="1:8" ht="18.75" customHeight="1">
      <c r="A15" s="17"/>
      <c r="B15" s="82" t="s">
        <v>33</v>
      </c>
      <c r="C15" s="88"/>
      <c r="D15" s="84" t="s">
        <v>31</v>
      </c>
      <c r="E15" s="85">
        <v>1</v>
      </c>
      <c r="F15" s="86">
        <f>35000*1.2</f>
        <v>42000</v>
      </c>
      <c r="G15" s="87">
        <f t="shared" si="0"/>
        <v>42000</v>
      </c>
      <c r="H15" s="48" t="s">
        <v>34</v>
      </c>
    </row>
    <row r="16" spans="1:8" ht="18.75" customHeight="1">
      <c r="A16" s="17"/>
      <c r="B16" s="82" t="s">
        <v>35</v>
      </c>
      <c r="C16" s="88"/>
      <c r="D16" s="84" t="s">
        <v>31</v>
      </c>
      <c r="E16" s="85">
        <v>1</v>
      </c>
      <c r="F16" s="86">
        <f>25000*1.2</f>
        <v>30000</v>
      </c>
      <c r="G16" s="87">
        <f t="shared" si="0"/>
        <v>30000</v>
      </c>
      <c r="H16" s="48" t="s">
        <v>36</v>
      </c>
    </row>
    <row r="17" spans="1:8" ht="18.75" customHeight="1">
      <c r="A17" s="17"/>
      <c r="B17" s="25" t="s">
        <v>37</v>
      </c>
      <c r="C17" s="88"/>
      <c r="D17" s="84" t="s">
        <v>38</v>
      </c>
      <c r="E17" s="85">
        <v>150</v>
      </c>
      <c r="F17" s="86">
        <v>98</v>
      </c>
      <c r="G17" s="87">
        <f t="shared" si="0"/>
        <v>14700</v>
      </c>
      <c r="H17" s="48"/>
    </row>
    <row r="18" spans="1:9" s="1" customFormat="1" ht="18.75" customHeight="1">
      <c r="A18" s="67"/>
      <c r="B18" s="17" t="s">
        <v>39</v>
      </c>
      <c r="C18" s="88"/>
      <c r="D18" s="89" t="s">
        <v>40</v>
      </c>
      <c r="E18" s="89">
        <v>1</v>
      </c>
      <c r="F18" s="26">
        <v>1200</v>
      </c>
      <c r="G18" s="87">
        <f t="shared" si="0"/>
        <v>1200</v>
      </c>
      <c r="H18" s="50" t="s">
        <v>41</v>
      </c>
      <c r="I18" s="3"/>
    </row>
    <row r="19" spans="1:8" ht="18.75" customHeight="1">
      <c r="A19" s="17" t="s">
        <v>42</v>
      </c>
      <c r="B19" s="82" t="s">
        <v>43</v>
      </c>
      <c r="C19" s="88"/>
      <c r="D19" s="84" t="s">
        <v>44</v>
      </c>
      <c r="E19" s="85">
        <v>73</v>
      </c>
      <c r="F19" s="86">
        <f>180*1.2</f>
        <v>216</v>
      </c>
      <c r="G19" s="87">
        <f t="shared" si="0"/>
        <v>15768</v>
      </c>
      <c r="H19" s="51" t="s">
        <v>45</v>
      </c>
    </row>
    <row r="20" spans="1:8" ht="18.75" customHeight="1">
      <c r="A20" s="17"/>
      <c r="B20" s="82" t="s">
        <v>46</v>
      </c>
      <c r="C20" s="88"/>
      <c r="D20" s="84" t="s">
        <v>47</v>
      </c>
      <c r="E20" s="85">
        <v>1</v>
      </c>
      <c r="F20" s="86">
        <v>6100</v>
      </c>
      <c r="G20" s="87">
        <f aca="true" t="shared" si="1" ref="G20:G26">E20*F20</f>
        <v>6100</v>
      </c>
      <c r="H20" s="90" t="s">
        <v>48</v>
      </c>
    </row>
    <row r="21" spans="1:8" ht="18.75" customHeight="1">
      <c r="A21" s="17"/>
      <c r="B21" s="82" t="s">
        <v>49</v>
      </c>
      <c r="C21" s="88"/>
      <c r="D21" s="84" t="s">
        <v>50</v>
      </c>
      <c r="E21" s="85">
        <v>1</v>
      </c>
      <c r="F21" s="86">
        <v>2400</v>
      </c>
      <c r="G21" s="87">
        <f t="shared" si="1"/>
        <v>2400</v>
      </c>
      <c r="H21" s="51"/>
    </row>
    <row r="22" spans="1:9" s="1" customFormat="1" ht="18.75" customHeight="1">
      <c r="A22" s="67"/>
      <c r="B22" s="82" t="s">
        <v>51</v>
      </c>
      <c r="C22" s="88"/>
      <c r="D22" s="89" t="s">
        <v>52</v>
      </c>
      <c r="E22" s="85">
        <v>1</v>
      </c>
      <c r="F22" s="86">
        <f>13500*1.2</f>
        <v>16200</v>
      </c>
      <c r="G22" s="87">
        <f t="shared" si="1"/>
        <v>16200</v>
      </c>
      <c r="H22" s="51" t="s">
        <v>53</v>
      </c>
      <c r="I22" s="3"/>
    </row>
    <row r="23" spans="1:8" ht="18.75" customHeight="1">
      <c r="A23" s="17"/>
      <c r="B23" s="91" t="s">
        <v>54</v>
      </c>
      <c r="C23" s="88"/>
      <c r="D23" s="92" t="s">
        <v>52</v>
      </c>
      <c r="E23" s="93">
        <v>0</v>
      </c>
      <c r="F23" s="94">
        <f>7000*1.2</f>
        <v>8400</v>
      </c>
      <c r="G23" s="95">
        <f t="shared" si="1"/>
        <v>0</v>
      </c>
      <c r="H23" s="96" t="s">
        <v>55</v>
      </c>
    </row>
    <row r="24" spans="1:8" ht="18.75" customHeight="1">
      <c r="A24" s="17"/>
      <c r="B24" s="82" t="s">
        <v>56</v>
      </c>
      <c r="C24" s="88"/>
      <c r="D24" s="89" t="s">
        <v>57</v>
      </c>
      <c r="E24" s="46">
        <v>130</v>
      </c>
      <c r="F24" s="86">
        <v>35</v>
      </c>
      <c r="G24" s="87">
        <f t="shared" si="1"/>
        <v>4550</v>
      </c>
      <c r="H24" s="97" t="s">
        <v>58</v>
      </c>
    </row>
    <row r="25" spans="1:8" ht="18.75" customHeight="1">
      <c r="A25" s="17"/>
      <c r="B25" s="82" t="s">
        <v>59</v>
      </c>
      <c r="C25" s="88"/>
      <c r="D25" s="89" t="s">
        <v>50</v>
      </c>
      <c r="E25" s="85">
        <v>20</v>
      </c>
      <c r="F25" s="87">
        <v>1400</v>
      </c>
      <c r="G25" s="87">
        <f t="shared" si="1"/>
        <v>28000</v>
      </c>
      <c r="H25" s="98"/>
    </row>
    <row r="26" spans="1:8" ht="18.75" customHeight="1">
      <c r="A26" s="17"/>
      <c r="B26" s="82" t="s">
        <v>60</v>
      </c>
      <c r="C26" s="88"/>
      <c r="D26" s="89" t="s">
        <v>61</v>
      </c>
      <c r="E26" s="85">
        <v>180</v>
      </c>
      <c r="F26" s="99">
        <v>10</v>
      </c>
      <c r="G26" s="87">
        <f t="shared" si="1"/>
        <v>1800</v>
      </c>
      <c r="H26" s="100"/>
    </row>
    <row r="27" spans="1:8" ht="18.75" customHeight="1">
      <c r="A27" s="17" t="s">
        <v>62</v>
      </c>
      <c r="B27" s="82" t="s">
        <v>63</v>
      </c>
      <c r="C27" s="88"/>
      <c r="D27" s="84" t="s">
        <v>44</v>
      </c>
      <c r="E27" s="85">
        <v>1</v>
      </c>
      <c r="F27" s="86">
        <v>44900</v>
      </c>
      <c r="G27" s="87">
        <f aca="true" t="shared" si="2" ref="G27:G39">E27*F27</f>
        <v>44900</v>
      </c>
      <c r="H27" s="59" t="s">
        <v>64</v>
      </c>
    </row>
    <row r="28" spans="1:8" ht="18.75" customHeight="1">
      <c r="A28" s="17"/>
      <c r="B28" s="101" t="s">
        <v>65</v>
      </c>
      <c r="C28" s="88"/>
      <c r="D28" s="102" t="s">
        <v>66</v>
      </c>
      <c r="E28" s="102">
        <v>1</v>
      </c>
      <c r="F28" s="87">
        <v>12800</v>
      </c>
      <c r="G28" s="87">
        <f t="shared" si="2"/>
        <v>12800</v>
      </c>
      <c r="H28" s="56" t="s">
        <v>67</v>
      </c>
    </row>
    <row r="29" spans="1:8" ht="18.75" customHeight="1">
      <c r="A29" s="17"/>
      <c r="B29" s="101" t="s">
        <v>68</v>
      </c>
      <c r="C29" s="88"/>
      <c r="D29" s="103" t="s">
        <v>69</v>
      </c>
      <c r="E29" s="85">
        <v>1</v>
      </c>
      <c r="F29" s="86">
        <v>7920</v>
      </c>
      <c r="G29" s="87">
        <f t="shared" si="2"/>
        <v>7920</v>
      </c>
      <c r="H29" s="104" t="s">
        <v>70</v>
      </c>
    </row>
    <row r="30" spans="1:8" ht="16.5" customHeight="1">
      <c r="A30" s="17"/>
      <c r="B30" s="82" t="s">
        <v>71</v>
      </c>
      <c r="C30" s="88"/>
      <c r="D30" s="84" t="s">
        <v>50</v>
      </c>
      <c r="E30" s="85">
        <v>20</v>
      </c>
      <c r="F30" s="86">
        <f>380*1.2</f>
        <v>456</v>
      </c>
      <c r="G30" s="87">
        <f t="shared" si="2"/>
        <v>9120</v>
      </c>
      <c r="H30" s="51" t="s">
        <v>72</v>
      </c>
    </row>
    <row r="31" spans="1:8" ht="18.75" customHeight="1">
      <c r="A31" s="17"/>
      <c r="B31" s="82" t="s">
        <v>73</v>
      </c>
      <c r="C31" s="88"/>
      <c r="D31" s="84" t="s">
        <v>74</v>
      </c>
      <c r="E31" s="85">
        <v>2</v>
      </c>
      <c r="F31" s="86">
        <f>3000*1.2</f>
        <v>3600</v>
      </c>
      <c r="G31" s="87">
        <f t="shared" si="2"/>
        <v>7200</v>
      </c>
      <c r="H31" s="51"/>
    </row>
    <row r="32" spans="1:8" ht="18.75" customHeight="1">
      <c r="A32" s="17"/>
      <c r="B32" s="82" t="s">
        <v>75</v>
      </c>
      <c r="C32" s="88"/>
      <c r="D32" s="84" t="s">
        <v>66</v>
      </c>
      <c r="E32" s="85">
        <v>1</v>
      </c>
      <c r="F32" s="86">
        <f>6000*1.2</f>
        <v>7200</v>
      </c>
      <c r="G32" s="87">
        <f t="shared" si="2"/>
        <v>7200</v>
      </c>
      <c r="H32" s="51"/>
    </row>
    <row r="33" spans="1:8" ht="18.75" customHeight="1">
      <c r="A33" s="17"/>
      <c r="B33" s="82" t="s">
        <v>76</v>
      </c>
      <c r="C33" s="88"/>
      <c r="D33" s="82" t="s">
        <v>77</v>
      </c>
      <c r="E33" s="82">
        <v>1</v>
      </c>
      <c r="F33" s="86">
        <f>12500*1.2</f>
        <v>15000</v>
      </c>
      <c r="G33" s="87">
        <f t="shared" si="2"/>
        <v>15000</v>
      </c>
      <c r="H33" s="51" t="s">
        <v>78</v>
      </c>
    </row>
    <row r="34" spans="1:8" ht="18.75" customHeight="1">
      <c r="A34" s="17"/>
      <c r="B34" s="82" t="s">
        <v>79</v>
      </c>
      <c r="C34" s="88"/>
      <c r="D34" s="82" t="s">
        <v>80</v>
      </c>
      <c r="E34" s="105">
        <v>8</v>
      </c>
      <c r="F34" s="86">
        <f>1850*1.2</f>
        <v>2220</v>
      </c>
      <c r="G34" s="87">
        <f t="shared" si="2"/>
        <v>17760</v>
      </c>
      <c r="H34" s="51"/>
    </row>
    <row r="35" spans="1:8" ht="18.75" customHeight="1">
      <c r="A35" s="17"/>
      <c r="B35" s="82" t="s">
        <v>81</v>
      </c>
      <c r="C35" s="88"/>
      <c r="D35" s="82" t="s">
        <v>80</v>
      </c>
      <c r="E35" s="105">
        <v>4</v>
      </c>
      <c r="F35" s="86">
        <f>1850*1.2</f>
        <v>2220</v>
      </c>
      <c r="G35" s="87">
        <f t="shared" si="2"/>
        <v>8880</v>
      </c>
      <c r="H35" s="51"/>
    </row>
    <row r="36" spans="1:8" ht="18.75" customHeight="1">
      <c r="A36" s="17"/>
      <c r="B36" s="82" t="s">
        <v>82</v>
      </c>
      <c r="C36" s="88"/>
      <c r="D36" s="82" t="s">
        <v>80</v>
      </c>
      <c r="E36" s="105">
        <v>4</v>
      </c>
      <c r="F36" s="86">
        <f>1850*1.2</f>
        <v>2220</v>
      </c>
      <c r="G36" s="87">
        <f t="shared" si="2"/>
        <v>8880</v>
      </c>
      <c r="H36" s="51"/>
    </row>
    <row r="37" spans="1:8" ht="18.75" customHeight="1">
      <c r="A37" s="17"/>
      <c r="B37" s="82" t="s">
        <v>83</v>
      </c>
      <c r="C37" s="88"/>
      <c r="D37" s="82" t="s">
        <v>80</v>
      </c>
      <c r="E37" s="105">
        <v>1</v>
      </c>
      <c r="F37" s="86">
        <f>1850*1.2</f>
        <v>2220</v>
      </c>
      <c r="G37" s="87">
        <f t="shared" si="2"/>
        <v>2220</v>
      </c>
      <c r="H37" s="51"/>
    </row>
    <row r="38" spans="1:8" ht="18.75" customHeight="1">
      <c r="A38" s="17"/>
      <c r="B38" s="82" t="s">
        <v>84</v>
      </c>
      <c r="C38" s="88"/>
      <c r="D38" s="82" t="s">
        <v>85</v>
      </c>
      <c r="E38" s="105">
        <v>6</v>
      </c>
      <c r="F38" s="86">
        <f>280*1.2</f>
        <v>336</v>
      </c>
      <c r="G38" s="87">
        <f t="shared" si="2"/>
        <v>2016</v>
      </c>
      <c r="H38" s="51"/>
    </row>
    <row r="39" spans="1:8" ht="18" customHeight="1">
      <c r="A39" s="13" t="s">
        <v>86</v>
      </c>
      <c r="B39" s="102" t="s">
        <v>87</v>
      </c>
      <c r="C39" s="88"/>
      <c r="D39" s="89" t="s">
        <v>47</v>
      </c>
      <c r="E39" s="89">
        <v>1</v>
      </c>
      <c r="F39" s="86">
        <v>15000</v>
      </c>
      <c r="G39" s="87">
        <f t="shared" si="2"/>
        <v>15000</v>
      </c>
      <c r="H39" s="59" t="s">
        <v>88</v>
      </c>
    </row>
    <row r="40" spans="1:8" ht="18.75" customHeight="1">
      <c r="A40" s="17" t="s">
        <v>89</v>
      </c>
      <c r="B40" s="101" t="s">
        <v>90</v>
      </c>
      <c r="C40" s="88"/>
      <c r="D40" s="101" t="s">
        <v>91</v>
      </c>
      <c r="E40" s="101">
        <v>20</v>
      </c>
      <c r="F40" s="86">
        <f>1200*1.5</f>
        <v>1800</v>
      </c>
      <c r="G40" s="87">
        <f>E40*F40*2</f>
        <v>72000</v>
      </c>
      <c r="H40" s="60" t="s">
        <v>92</v>
      </c>
    </row>
    <row r="41" spans="1:8" ht="18.75" customHeight="1">
      <c r="A41" s="17"/>
      <c r="B41" s="101" t="s">
        <v>93</v>
      </c>
      <c r="C41" s="106"/>
      <c r="D41" s="101" t="s">
        <v>94</v>
      </c>
      <c r="E41" s="101">
        <v>8</v>
      </c>
      <c r="F41" s="86">
        <f>2800*1.5</f>
        <v>4200</v>
      </c>
      <c r="G41" s="87">
        <f>E41*F41*2</f>
        <v>67200</v>
      </c>
      <c r="H41" s="60"/>
    </row>
    <row r="42" spans="1:9" s="2" customFormat="1" ht="18.75" customHeight="1">
      <c r="A42" s="62" t="s">
        <v>21</v>
      </c>
      <c r="B42" s="63"/>
      <c r="C42" s="63"/>
      <c r="D42" s="63"/>
      <c r="E42" s="63"/>
      <c r="F42" s="64"/>
      <c r="G42" s="32">
        <f>SUM(G14:G41)</f>
        <v>481814</v>
      </c>
      <c r="H42" s="65"/>
      <c r="I42" s="3"/>
    </row>
    <row r="43" spans="1:8" ht="19.5" customHeight="1">
      <c r="A43" s="33" t="s">
        <v>95</v>
      </c>
      <c r="B43" s="33" t="s">
        <v>2</v>
      </c>
      <c r="C43" s="33" t="s">
        <v>3</v>
      </c>
      <c r="D43" s="33" t="s">
        <v>4</v>
      </c>
      <c r="E43" s="33" t="s">
        <v>5</v>
      </c>
      <c r="F43" s="34" t="s">
        <v>6</v>
      </c>
      <c r="G43" s="34" t="s">
        <v>7</v>
      </c>
      <c r="H43" s="33" t="s">
        <v>8</v>
      </c>
    </row>
    <row r="44" spans="1:8" s="3" customFormat="1" ht="21" customHeight="1">
      <c r="A44" s="17">
        <v>1</v>
      </c>
      <c r="B44" s="17" t="s">
        <v>96</v>
      </c>
      <c r="C44" s="66">
        <v>45349</v>
      </c>
      <c r="D44" s="17" t="s">
        <v>97</v>
      </c>
      <c r="E44" s="17">
        <v>1</v>
      </c>
      <c r="F44" s="47">
        <v>100000</v>
      </c>
      <c r="G44" s="26">
        <f>E44*F44</f>
        <v>100000</v>
      </c>
      <c r="H44" s="38" t="s">
        <v>98</v>
      </c>
    </row>
    <row r="45" spans="1:9" s="1" customFormat="1" ht="21" customHeight="1">
      <c r="A45" s="67">
        <v>2</v>
      </c>
      <c r="B45" s="67" t="s">
        <v>99</v>
      </c>
      <c r="C45" s="68"/>
      <c r="D45" s="67" t="s">
        <v>100</v>
      </c>
      <c r="E45" s="67">
        <v>4</v>
      </c>
      <c r="F45" s="69">
        <v>2500</v>
      </c>
      <c r="G45" s="70">
        <f>E45*F45</f>
        <v>10000</v>
      </c>
      <c r="H45" s="59"/>
      <c r="I45" s="3"/>
    </row>
    <row r="46" spans="1:9" s="1" customFormat="1" ht="21" customHeight="1">
      <c r="A46" s="17">
        <v>3</v>
      </c>
      <c r="B46" s="67" t="s">
        <v>101</v>
      </c>
      <c r="C46" s="68"/>
      <c r="D46" s="67" t="s">
        <v>100</v>
      </c>
      <c r="E46" s="67">
        <v>1</v>
      </c>
      <c r="F46" s="69">
        <v>3000</v>
      </c>
      <c r="G46" s="70">
        <f>E46*F46</f>
        <v>3000</v>
      </c>
      <c r="H46" s="59"/>
      <c r="I46" s="3"/>
    </row>
    <row r="47" spans="1:9" s="1" customFormat="1" ht="21" customHeight="1">
      <c r="A47" s="17">
        <v>4</v>
      </c>
      <c r="B47" s="67" t="s">
        <v>102</v>
      </c>
      <c r="C47" s="68"/>
      <c r="D47" s="71" t="s">
        <v>97</v>
      </c>
      <c r="E47" s="67">
        <v>2</v>
      </c>
      <c r="F47" s="69">
        <v>7500</v>
      </c>
      <c r="G47" s="70">
        <f>E47*F47</f>
        <v>15000</v>
      </c>
      <c r="H47" s="50"/>
      <c r="I47" s="3"/>
    </row>
    <row r="48" spans="1:9" s="1" customFormat="1" ht="21" customHeight="1">
      <c r="A48" s="67">
        <v>5</v>
      </c>
      <c r="B48" s="67" t="s">
        <v>103</v>
      </c>
      <c r="C48" s="72"/>
      <c r="D48" s="71" t="s">
        <v>97</v>
      </c>
      <c r="E48" s="67">
        <v>1</v>
      </c>
      <c r="F48" s="69">
        <v>7500</v>
      </c>
      <c r="G48" s="70">
        <f>E48*F48</f>
        <v>7500</v>
      </c>
      <c r="H48" s="50" t="s">
        <v>104</v>
      </c>
      <c r="I48" s="3"/>
    </row>
    <row r="49" spans="1:9" s="2" customFormat="1" ht="21" customHeight="1">
      <c r="A49" s="62" t="s">
        <v>21</v>
      </c>
      <c r="B49" s="63"/>
      <c r="C49" s="63"/>
      <c r="D49" s="63"/>
      <c r="E49" s="63"/>
      <c r="F49" s="64"/>
      <c r="G49" s="32">
        <f>SUM(G44:G48)</f>
        <v>135500</v>
      </c>
      <c r="H49" s="65"/>
      <c r="I49" s="3"/>
    </row>
    <row r="50" spans="1:8" ht="19.5" customHeight="1">
      <c r="A50" s="33" t="s">
        <v>105</v>
      </c>
      <c r="B50" s="33" t="s">
        <v>2</v>
      </c>
      <c r="C50" s="33" t="s">
        <v>3</v>
      </c>
      <c r="D50" s="33" t="s">
        <v>4</v>
      </c>
      <c r="E50" s="33" t="s">
        <v>5</v>
      </c>
      <c r="F50" s="34" t="s">
        <v>6</v>
      </c>
      <c r="G50" s="34" t="s">
        <v>7</v>
      </c>
      <c r="H50" s="33" t="s">
        <v>8</v>
      </c>
    </row>
    <row r="51" spans="1:8" ht="21.75" customHeight="1">
      <c r="A51" s="17">
        <v>1</v>
      </c>
      <c r="B51" s="67" t="s">
        <v>106</v>
      </c>
      <c r="C51" s="73">
        <v>45349</v>
      </c>
      <c r="D51" s="67" t="s">
        <v>100</v>
      </c>
      <c r="E51" s="67">
        <v>1</v>
      </c>
      <c r="F51" s="69">
        <v>8000</v>
      </c>
      <c r="G51" s="26">
        <f>E51*F51</f>
        <v>8000</v>
      </c>
      <c r="H51" s="50" t="s">
        <v>107</v>
      </c>
    </row>
    <row r="52" spans="1:8" ht="16.5">
      <c r="A52" s="17">
        <v>2</v>
      </c>
      <c r="B52" s="67" t="s">
        <v>108</v>
      </c>
      <c r="C52" s="74"/>
      <c r="D52" s="67" t="s">
        <v>100</v>
      </c>
      <c r="E52" s="67">
        <v>10</v>
      </c>
      <c r="F52" s="69">
        <v>1800</v>
      </c>
      <c r="G52" s="26">
        <f>E52*F52</f>
        <v>18000</v>
      </c>
      <c r="H52" s="50" t="s">
        <v>109</v>
      </c>
    </row>
    <row r="53" spans="1:8" ht="21.75" customHeight="1">
      <c r="A53" s="17">
        <v>3</v>
      </c>
      <c r="B53" s="67" t="s">
        <v>110</v>
      </c>
      <c r="C53" s="74"/>
      <c r="D53" s="67" t="s">
        <v>100</v>
      </c>
      <c r="E53" s="67">
        <v>4</v>
      </c>
      <c r="F53" s="69">
        <v>1800</v>
      </c>
      <c r="G53" s="26">
        <f>E53*F53</f>
        <v>7200</v>
      </c>
      <c r="H53" s="50"/>
    </row>
    <row r="54" spans="1:8" ht="16.5">
      <c r="A54" s="17">
        <v>4</v>
      </c>
      <c r="B54" s="67" t="s">
        <v>111</v>
      </c>
      <c r="C54" s="74"/>
      <c r="D54" s="67" t="s">
        <v>112</v>
      </c>
      <c r="E54" s="67">
        <v>10</v>
      </c>
      <c r="F54" s="69">
        <v>4800</v>
      </c>
      <c r="G54" s="26">
        <f>E54*F54</f>
        <v>48000</v>
      </c>
      <c r="H54" s="50" t="s">
        <v>113</v>
      </c>
    </row>
    <row r="55" spans="1:9" s="2" customFormat="1" ht="19.5" customHeight="1">
      <c r="A55" s="62" t="s">
        <v>21</v>
      </c>
      <c r="B55" s="63"/>
      <c r="C55" s="63"/>
      <c r="D55" s="63"/>
      <c r="E55" s="63"/>
      <c r="F55" s="64"/>
      <c r="G55" s="32">
        <f>SUM(G51:G54)</f>
        <v>81200</v>
      </c>
      <c r="H55" s="65"/>
      <c r="I55" s="3"/>
    </row>
    <row r="56" spans="1:9" s="4" customFormat="1" ht="18" customHeight="1">
      <c r="A56" s="33" t="s">
        <v>114</v>
      </c>
      <c r="B56" s="33" t="s">
        <v>2</v>
      </c>
      <c r="C56" s="33" t="s">
        <v>3</v>
      </c>
      <c r="D56" s="33" t="s">
        <v>4</v>
      </c>
      <c r="E56" s="33" t="s">
        <v>5</v>
      </c>
      <c r="F56" s="34" t="s">
        <v>6</v>
      </c>
      <c r="G56" s="34" t="s">
        <v>7</v>
      </c>
      <c r="H56" s="33" t="s">
        <v>8</v>
      </c>
      <c r="I56" s="3"/>
    </row>
    <row r="57" spans="1:9" s="1" customFormat="1" ht="27" customHeight="1">
      <c r="A57" s="67">
        <v>1</v>
      </c>
      <c r="B57" s="67" t="s">
        <v>115</v>
      </c>
      <c r="C57" s="107">
        <v>45349</v>
      </c>
      <c r="D57" s="67" t="s">
        <v>47</v>
      </c>
      <c r="E57" s="67">
        <v>1</v>
      </c>
      <c r="F57" s="69">
        <v>35000</v>
      </c>
      <c r="G57" s="70">
        <f>E57*F57</f>
        <v>35000</v>
      </c>
      <c r="H57" s="50" t="s">
        <v>67</v>
      </c>
      <c r="I57" s="3"/>
    </row>
    <row r="58" spans="1:8" ht="24" customHeight="1">
      <c r="A58" s="67">
        <v>2</v>
      </c>
      <c r="B58" s="67" t="s">
        <v>116</v>
      </c>
      <c r="C58" s="108"/>
      <c r="D58" s="67" t="s">
        <v>47</v>
      </c>
      <c r="E58" s="67">
        <v>8</v>
      </c>
      <c r="F58" s="69">
        <v>8000</v>
      </c>
      <c r="G58" s="26">
        <f>F58*E58</f>
        <v>64000</v>
      </c>
      <c r="H58" s="50" t="s">
        <v>117</v>
      </c>
    </row>
    <row r="59" spans="1:8" s="3" customFormat="1" ht="24" customHeight="1">
      <c r="A59" s="92">
        <v>3</v>
      </c>
      <c r="B59" s="92" t="s">
        <v>118</v>
      </c>
      <c r="C59" s="108"/>
      <c r="D59" s="92" t="s">
        <v>52</v>
      </c>
      <c r="E59" s="92">
        <v>1</v>
      </c>
      <c r="F59" s="94">
        <v>40500</v>
      </c>
      <c r="G59" s="95">
        <f>F59*E59</f>
        <v>40500</v>
      </c>
      <c r="H59" s="109" t="s">
        <v>119</v>
      </c>
    </row>
    <row r="60" spans="1:8" s="3" customFormat="1" ht="24" customHeight="1">
      <c r="A60" s="92">
        <v>4</v>
      </c>
      <c r="B60" s="92" t="s">
        <v>120</v>
      </c>
      <c r="C60" s="108"/>
      <c r="D60" s="92" t="s">
        <v>91</v>
      </c>
      <c r="E60" s="92">
        <v>2</v>
      </c>
      <c r="F60" s="94">
        <v>10000</v>
      </c>
      <c r="G60" s="95">
        <f>F60*E60</f>
        <v>20000</v>
      </c>
      <c r="H60" s="109"/>
    </row>
    <row r="61" spans="1:8" s="3" customFormat="1" ht="24" customHeight="1">
      <c r="A61" s="92">
        <v>5</v>
      </c>
      <c r="B61" s="92" t="s">
        <v>121</v>
      </c>
      <c r="C61" s="108"/>
      <c r="D61" s="92" t="s">
        <v>52</v>
      </c>
      <c r="E61" s="92">
        <v>1</v>
      </c>
      <c r="F61" s="94">
        <v>2400</v>
      </c>
      <c r="G61" s="95">
        <f>F61*E61</f>
        <v>2400</v>
      </c>
      <c r="H61" s="109" t="s">
        <v>122</v>
      </c>
    </row>
    <row r="62" spans="1:8" ht="21.75" customHeight="1">
      <c r="A62" s="67">
        <v>6</v>
      </c>
      <c r="B62" s="67" t="s">
        <v>123</v>
      </c>
      <c r="C62" s="108"/>
      <c r="D62" s="17" t="s">
        <v>124</v>
      </c>
      <c r="E62" s="17">
        <v>1</v>
      </c>
      <c r="F62" s="26">
        <v>22000</v>
      </c>
      <c r="G62" s="26">
        <f>E62*F62</f>
        <v>22000</v>
      </c>
      <c r="H62" s="38" t="s">
        <v>125</v>
      </c>
    </row>
    <row r="63" spans="1:8" ht="21.75" customHeight="1">
      <c r="A63" s="67">
        <v>7</v>
      </c>
      <c r="B63" s="67" t="s">
        <v>126</v>
      </c>
      <c r="C63" s="108"/>
      <c r="D63" s="67" t="s">
        <v>127</v>
      </c>
      <c r="E63" s="67">
        <v>60</v>
      </c>
      <c r="F63" s="70">
        <v>500</v>
      </c>
      <c r="G63" s="70">
        <f>E63*F63</f>
        <v>30000</v>
      </c>
      <c r="H63" s="50"/>
    </row>
    <row r="64" spans="1:8" s="3" customFormat="1" ht="21.75" customHeight="1">
      <c r="A64" s="92">
        <v>8</v>
      </c>
      <c r="B64" s="92" t="s">
        <v>128</v>
      </c>
      <c r="C64" s="108"/>
      <c r="D64" s="92" t="s">
        <v>129</v>
      </c>
      <c r="E64" s="92">
        <v>8</v>
      </c>
      <c r="F64" s="95">
        <v>350</v>
      </c>
      <c r="G64" s="95">
        <f>E64*F64</f>
        <v>2800</v>
      </c>
      <c r="H64" s="109" t="s">
        <v>130</v>
      </c>
    </row>
    <row r="65" spans="1:8" s="3" customFormat="1" ht="39" customHeight="1">
      <c r="A65" s="92">
        <v>9</v>
      </c>
      <c r="B65" s="92" t="s">
        <v>131</v>
      </c>
      <c r="C65" s="110"/>
      <c r="D65" s="92" t="s">
        <v>129</v>
      </c>
      <c r="E65" s="92"/>
      <c r="F65" s="95">
        <v>3500</v>
      </c>
      <c r="G65" s="95">
        <f>E65*F65</f>
        <v>0</v>
      </c>
      <c r="H65" s="109" t="s">
        <v>132</v>
      </c>
    </row>
    <row r="66" spans="1:8" s="2" customFormat="1" ht="21" customHeight="1">
      <c r="A66" s="62" t="s">
        <v>21</v>
      </c>
      <c r="B66" s="63"/>
      <c r="C66" s="63"/>
      <c r="D66" s="63"/>
      <c r="E66" s="63"/>
      <c r="F66" s="64"/>
      <c r="G66" s="32">
        <f>SUM(G57:G65)</f>
        <v>216700</v>
      </c>
      <c r="H66" s="65"/>
    </row>
    <row r="67" spans="1:8" ht="18" customHeight="1">
      <c r="A67" s="33" t="s">
        <v>133</v>
      </c>
      <c r="B67" s="33" t="s">
        <v>2</v>
      </c>
      <c r="C67" s="33" t="s">
        <v>3</v>
      </c>
      <c r="D67" s="33" t="s">
        <v>4</v>
      </c>
      <c r="E67" s="33" t="s">
        <v>5</v>
      </c>
      <c r="F67" s="34" t="s">
        <v>6</v>
      </c>
      <c r="G67" s="34" t="s">
        <v>7</v>
      </c>
      <c r="H67" s="33" t="s">
        <v>8</v>
      </c>
    </row>
    <row r="68" spans="1:8" ht="25.5" customHeight="1">
      <c r="A68" s="92">
        <v>1</v>
      </c>
      <c r="B68" s="92" t="s">
        <v>133</v>
      </c>
      <c r="C68" s="92" t="s">
        <v>134</v>
      </c>
      <c r="D68" s="92" t="s">
        <v>52</v>
      </c>
      <c r="E68" s="92">
        <v>1</v>
      </c>
      <c r="F68" s="95">
        <v>120000</v>
      </c>
      <c r="G68" s="95">
        <f>E68*F68</f>
        <v>120000</v>
      </c>
      <c r="H68" s="111" t="s">
        <v>135</v>
      </c>
    </row>
    <row r="69" spans="1:8" s="2" customFormat="1" ht="16.5" customHeight="1">
      <c r="A69" s="62" t="s">
        <v>21</v>
      </c>
      <c r="B69" s="63"/>
      <c r="C69" s="63"/>
      <c r="D69" s="63"/>
      <c r="E69" s="63"/>
      <c r="F69" s="64"/>
      <c r="G69" s="32">
        <f>SUM(G68:G68)</f>
        <v>120000</v>
      </c>
      <c r="H69" s="78"/>
    </row>
    <row r="70" spans="1:8" ht="24" customHeight="1">
      <c r="A70" s="62" t="s">
        <v>136</v>
      </c>
      <c r="B70" s="63"/>
      <c r="C70" s="63"/>
      <c r="D70" s="63"/>
      <c r="E70" s="63"/>
      <c r="F70" s="64"/>
      <c r="G70" s="32">
        <f>G69+G66+G55+G49+G42+G11+G8</f>
        <v>1181014</v>
      </c>
      <c r="H70" s="60"/>
    </row>
    <row r="71" spans="1:8" ht="24" customHeight="1">
      <c r="A71" s="62" t="s">
        <v>137</v>
      </c>
      <c r="B71" s="63"/>
      <c r="C71" s="63"/>
      <c r="D71" s="63"/>
      <c r="E71" s="63"/>
      <c r="F71" s="64"/>
      <c r="G71" s="32">
        <f>G70*0.08</f>
        <v>94481.12</v>
      </c>
      <c r="H71" s="60"/>
    </row>
    <row r="72" spans="1:8" ht="24" customHeight="1">
      <c r="A72" s="62" t="s">
        <v>138</v>
      </c>
      <c r="B72" s="63"/>
      <c r="C72" s="63"/>
      <c r="D72" s="63"/>
      <c r="E72" s="63"/>
      <c r="F72" s="64"/>
      <c r="G72" s="32">
        <f>(G70+G71)*0.06</f>
        <v>76529.7072</v>
      </c>
      <c r="H72" s="60"/>
    </row>
    <row r="73" spans="1:8" ht="24" customHeight="1">
      <c r="A73" s="62" t="s">
        <v>139</v>
      </c>
      <c r="B73" s="63"/>
      <c r="C73" s="63"/>
      <c r="D73" s="63"/>
      <c r="E73" s="63"/>
      <c r="F73" s="64"/>
      <c r="G73" s="32">
        <f>SUM(G70:G72)</f>
        <v>1352024.8272000002</v>
      </c>
      <c r="H73" s="60"/>
    </row>
  </sheetData>
  <sheetProtection/>
  <autoFilter ref="A2:H73"/>
  <mergeCells count="29">
    <mergeCell ref="A1:H1"/>
    <mergeCell ref="A8:F8"/>
    <mergeCell ref="A11:F11"/>
    <mergeCell ref="A12:H12"/>
    <mergeCell ref="A42:F42"/>
    <mergeCell ref="A49:F49"/>
    <mergeCell ref="A55:F55"/>
    <mergeCell ref="A66:F66"/>
    <mergeCell ref="A69:F69"/>
    <mergeCell ref="A70:F70"/>
    <mergeCell ref="A71:F71"/>
    <mergeCell ref="A72:F72"/>
    <mergeCell ref="A73:F73"/>
    <mergeCell ref="A3:A6"/>
    <mergeCell ref="A14:A18"/>
    <mergeCell ref="A19:A26"/>
    <mergeCell ref="A27:A38"/>
    <mergeCell ref="A40:A41"/>
    <mergeCell ref="C3:C6"/>
    <mergeCell ref="C14:C41"/>
    <mergeCell ref="C44:C48"/>
    <mergeCell ref="C51:C54"/>
    <mergeCell ref="F3:F5"/>
    <mergeCell ref="G3:G5"/>
    <mergeCell ref="H3:H5"/>
    <mergeCell ref="H24:H26"/>
    <mergeCell ref="H30:H32"/>
    <mergeCell ref="H33:H38"/>
    <mergeCell ref="H40:H41"/>
  </mergeCells>
  <conditionalFormatting sqref="F14">
    <cfRule type="cellIs" priority="23" dxfId="0" operator="lessThan" stopIfTrue="1">
      <formula>0</formula>
    </cfRule>
  </conditionalFormatting>
  <conditionalFormatting sqref="F15">
    <cfRule type="cellIs" priority="21" dxfId="0" operator="lessThan" stopIfTrue="1">
      <formula>0</formula>
    </cfRule>
  </conditionalFormatting>
  <conditionalFormatting sqref="F19">
    <cfRule type="cellIs" priority="20" dxfId="0" operator="lessThan" stopIfTrue="1">
      <formula>0</formula>
    </cfRule>
  </conditionalFormatting>
  <conditionalFormatting sqref="F20">
    <cfRule type="cellIs" priority="19" dxfId="0" operator="lessThan" stopIfTrue="1">
      <formula>0</formula>
    </cfRule>
  </conditionalFormatting>
  <conditionalFormatting sqref="F21">
    <cfRule type="cellIs" priority="18" dxfId="0" operator="lessThan" stopIfTrue="1">
      <formula>0</formula>
    </cfRule>
  </conditionalFormatting>
  <conditionalFormatting sqref="F32">
    <cfRule type="cellIs" priority="13" dxfId="0" operator="lessThan" stopIfTrue="1">
      <formula>0</formula>
    </cfRule>
  </conditionalFormatting>
  <conditionalFormatting sqref="F39">
    <cfRule type="cellIs" priority="5" dxfId="0" operator="lessThan" stopIfTrue="1">
      <formula>0</formula>
    </cfRule>
  </conditionalFormatting>
  <conditionalFormatting sqref="F40">
    <cfRule type="cellIs" priority="11" dxfId="0" operator="lessThan" stopIfTrue="1">
      <formula>0</formula>
    </cfRule>
  </conditionalFormatting>
  <conditionalFormatting sqref="F51">
    <cfRule type="cellIs" priority="7" dxfId="0" operator="lessThan" stopIfTrue="1">
      <formula>0</formula>
    </cfRule>
  </conditionalFormatting>
  <conditionalFormatting sqref="F52">
    <cfRule type="cellIs" priority="6" dxfId="0" operator="lessThan" stopIfTrue="1">
      <formula>0</formula>
    </cfRule>
  </conditionalFormatting>
  <conditionalFormatting sqref="F53">
    <cfRule type="cellIs" priority="2" dxfId="0" operator="lessThan" stopIfTrue="1">
      <formula>0</formula>
    </cfRule>
  </conditionalFormatting>
  <conditionalFormatting sqref="F16:F17">
    <cfRule type="cellIs" priority="22" dxfId="0" operator="lessThan" stopIfTrue="1">
      <formula>0</formula>
    </cfRule>
  </conditionalFormatting>
  <conditionalFormatting sqref="F22:F24">
    <cfRule type="cellIs" priority="17" dxfId="0" operator="lessThan" stopIfTrue="1">
      <formula>0</formula>
    </cfRule>
  </conditionalFormatting>
  <conditionalFormatting sqref="F27:F29">
    <cfRule type="cellIs" priority="16" dxfId="0" operator="lessThan" stopIfTrue="1">
      <formula>0</formula>
    </cfRule>
  </conditionalFormatting>
  <conditionalFormatting sqref="F30:F31">
    <cfRule type="cellIs" priority="15" dxfId="0" operator="lessThan" stopIfTrue="1">
      <formula>0</formula>
    </cfRule>
  </conditionalFormatting>
  <conditionalFormatting sqref="F33:F38">
    <cfRule type="cellIs" priority="14" dxfId="0" operator="lessThan" stopIfTrue="1">
      <formula>0</formula>
    </cfRule>
  </conditionalFormatting>
  <conditionalFormatting sqref="F58:F61">
    <cfRule type="cellIs" priority="4" dxfId="0" operator="lessThan" stopIfTrue="1">
      <formula>0</formula>
    </cfRule>
  </conditionalFormatting>
  <conditionalFormatting sqref="F64:F65">
    <cfRule type="cellIs" priority="1" dxfId="0" operator="lessThan" stopIfTrue="1">
      <formula>0</formula>
    </cfRule>
  </conditionalFormatting>
  <conditionalFormatting sqref="F41 F47:F48 F57 F62:F63">
    <cfRule type="cellIs" priority="12" dxfId="0" operator="lessThan" stopIfTrue="1">
      <formula>0</formula>
    </cfRule>
  </conditionalFormatting>
  <conditionalFormatting sqref="F44:F46 F54">
    <cfRule type="cellIs" priority="10" dxfId="0" operator="lessThan" stopIfTrue="1">
      <formula>0</formula>
    </cfRule>
  </conditionalFormatting>
  <printOptions/>
  <pageMargins left="0.39305555555555605" right="0.4326388888888891" top="0.314583333333333" bottom="0.275" header="0.5" footer="0.156944444444444"/>
  <pageSetup orientation="portrait" paperSize="8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7"/>
  <sheetViews>
    <sheetView tabSelected="1" zoomScale="80" zoomScaleNormal="80" zoomScaleSheetLayoutView="80" workbookViewId="0" topLeftCell="A1">
      <selection activeCell="H62" sqref="H62"/>
    </sheetView>
  </sheetViews>
  <sheetFormatPr defaultColWidth="8.7109375" defaultRowHeight="18" customHeight="1"/>
  <cols>
    <col min="1" max="1" width="20.421875" style="3" customWidth="1"/>
    <col min="2" max="2" width="34.00390625" style="3" customWidth="1"/>
    <col min="3" max="3" width="13.00390625" style="3" customWidth="1"/>
    <col min="4" max="4" width="11.8515625" style="3" customWidth="1"/>
    <col min="5" max="5" width="10.421875" style="3" customWidth="1"/>
    <col min="6" max="6" width="16.140625" style="5" customWidth="1"/>
    <col min="7" max="7" width="18.8515625" style="5" customWidth="1"/>
    <col min="8" max="8" width="50.28125" style="6" customWidth="1"/>
    <col min="9" max="9" width="37.421875" style="7" customWidth="1"/>
    <col min="10" max="16384" width="8.8515625" style="3" bestFit="1" customWidth="1"/>
  </cols>
  <sheetData>
    <row r="1" spans="1:8" ht="42" customHeight="1">
      <c r="A1" s="8" t="s">
        <v>0</v>
      </c>
      <c r="B1" s="8"/>
      <c r="C1" s="8"/>
      <c r="D1" s="8"/>
      <c r="E1" s="8"/>
      <c r="F1" s="9"/>
      <c r="G1" s="9"/>
      <c r="H1" s="10"/>
    </row>
    <row r="2" spans="1:8" ht="18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2" t="s">
        <v>6</v>
      </c>
      <c r="G2" s="12" t="s">
        <v>7</v>
      </c>
      <c r="H2" s="11" t="s">
        <v>8</v>
      </c>
    </row>
    <row r="3" spans="1:8" ht="39" customHeight="1">
      <c r="A3" s="13" t="s">
        <v>9</v>
      </c>
      <c r="B3" s="14" t="s">
        <v>140</v>
      </c>
      <c r="C3" s="15">
        <v>45349</v>
      </c>
      <c r="D3" s="16" t="s">
        <v>11</v>
      </c>
      <c r="E3" s="17"/>
      <c r="F3" s="18"/>
      <c r="G3" s="18"/>
      <c r="H3" s="19" t="s">
        <v>141</v>
      </c>
    </row>
    <row r="4" spans="1:8" ht="39" customHeight="1">
      <c r="A4" s="20"/>
      <c r="B4" s="14" t="s">
        <v>13</v>
      </c>
      <c r="C4" s="15"/>
      <c r="D4" s="16" t="s">
        <v>14</v>
      </c>
      <c r="E4" s="17"/>
      <c r="F4" s="21"/>
      <c r="G4" s="21"/>
      <c r="H4" s="22"/>
    </row>
    <row r="5" spans="1:8" ht="39" customHeight="1">
      <c r="A5" s="20"/>
      <c r="B5" s="14" t="s">
        <v>15</v>
      </c>
      <c r="C5" s="15"/>
      <c r="D5" s="16" t="s">
        <v>14</v>
      </c>
      <c r="E5" s="17"/>
      <c r="F5" s="23"/>
      <c r="G5" s="23"/>
      <c r="H5" s="24"/>
    </row>
    <row r="6" spans="1:8" ht="30" customHeight="1">
      <c r="A6" s="20"/>
      <c r="B6" s="25" t="s">
        <v>16</v>
      </c>
      <c r="C6" s="15"/>
      <c r="D6" s="16" t="s">
        <v>17</v>
      </c>
      <c r="E6" s="17">
        <v>30</v>
      </c>
      <c r="F6" s="26"/>
      <c r="G6" s="26"/>
      <c r="H6" s="27" t="s">
        <v>142</v>
      </c>
    </row>
    <row r="7" spans="1:8" ht="30.75" customHeight="1">
      <c r="A7" s="28"/>
      <c r="B7" s="25" t="s">
        <v>19</v>
      </c>
      <c r="C7" s="15"/>
      <c r="D7" s="16" t="s">
        <v>17</v>
      </c>
      <c r="E7" s="17">
        <v>100</v>
      </c>
      <c r="F7" s="26"/>
      <c r="G7" s="26"/>
      <c r="H7" s="27"/>
    </row>
    <row r="8" spans="1:8" ht="18" customHeight="1">
      <c r="A8" s="29" t="s">
        <v>21</v>
      </c>
      <c r="B8" s="30"/>
      <c r="C8" s="30"/>
      <c r="D8" s="30"/>
      <c r="E8" s="30"/>
      <c r="F8" s="31"/>
      <c r="G8" s="32">
        <f>SUM(G3:G7)</f>
        <v>0</v>
      </c>
      <c r="H8" s="27"/>
    </row>
    <row r="9" spans="1:8" ht="18" customHeight="1">
      <c r="A9" s="33" t="s">
        <v>22</v>
      </c>
      <c r="B9" s="33" t="s">
        <v>2</v>
      </c>
      <c r="C9" s="33" t="s">
        <v>3</v>
      </c>
      <c r="D9" s="33" t="s">
        <v>4</v>
      </c>
      <c r="E9" s="33" t="s">
        <v>5</v>
      </c>
      <c r="F9" s="34" t="s">
        <v>6</v>
      </c>
      <c r="G9" s="34" t="s">
        <v>7</v>
      </c>
      <c r="H9" s="33" t="s">
        <v>8</v>
      </c>
    </row>
    <row r="10" spans="1:8" ht="195.75" customHeight="1">
      <c r="A10" s="35" t="s">
        <v>9</v>
      </c>
      <c r="B10" s="36" t="s">
        <v>23</v>
      </c>
      <c r="C10" s="35" t="s">
        <v>24</v>
      </c>
      <c r="D10" s="35" t="s">
        <v>25</v>
      </c>
      <c r="E10" s="35">
        <v>24</v>
      </c>
      <c r="F10" s="37"/>
      <c r="G10" s="37"/>
      <c r="H10" s="38"/>
    </row>
    <row r="11" spans="1:8" ht="18" customHeight="1">
      <c r="A11" s="39"/>
      <c r="B11" s="40"/>
      <c r="C11" s="40"/>
      <c r="D11" s="40"/>
      <c r="E11" s="40"/>
      <c r="F11" s="41"/>
      <c r="G11" s="42">
        <f>SUM(G10:G10)</f>
        <v>0</v>
      </c>
      <c r="H11" s="43"/>
    </row>
    <row r="12" spans="1:8" ht="18" customHeight="1">
      <c r="A12" s="33" t="s">
        <v>28</v>
      </c>
      <c r="B12" s="33" t="s">
        <v>2</v>
      </c>
      <c r="C12" s="33" t="s">
        <v>3</v>
      </c>
      <c r="D12" s="33" t="s">
        <v>4</v>
      </c>
      <c r="E12" s="33" t="s">
        <v>5</v>
      </c>
      <c r="F12" s="34" t="s">
        <v>6</v>
      </c>
      <c r="G12" s="34" t="s">
        <v>7</v>
      </c>
      <c r="H12" s="33" t="s">
        <v>8</v>
      </c>
    </row>
    <row r="13" spans="1:8" ht="18.75" customHeight="1">
      <c r="A13" s="17" t="s">
        <v>29</v>
      </c>
      <c r="B13" s="25" t="s">
        <v>30</v>
      </c>
      <c r="C13" s="44">
        <v>45349</v>
      </c>
      <c r="D13" s="45" t="s">
        <v>31</v>
      </c>
      <c r="E13" s="46">
        <v>21</v>
      </c>
      <c r="F13" s="47"/>
      <c r="G13" s="26"/>
      <c r="H13" s="48" t="s">
        <v>32</v>
      </c>
    </row>
    <row r="14" spans="1:8" ht="18.75" customHeight="1">
      <c r="A14" s="17"/>
      <c r="B14" s="25" t="s">
        <v>33</v>
      </c>
      <c r="C14" s="49"/>
      <c r="D14" s="45" t="s">
        <v>31</v>
      </c>
      <c r="E14" s="46">
        <v>1</v>
      </c>
      <c r="F14" s="47"/>
      <c r="G14" s="26"/>
      <c r="H14" s="48" t="s">
        <v>143</v>
      </c>
    </row>
    <row r="15" spans="1:8" ht="18.75" customHeight="1">
      <c r="A15" s="17"/>
      <c r="B15" s="25" t="s">
        <v>35</v>
      </c>
      <c r="C15" s="49"/>
      <c r="D15" s="45" t="s">
        <v>31</v>
      </c>
      <c r="E15" s="46">
        <v>1</v>
      </c>
      <c r="F15" s="47"/>
      <c r="G15" s="26"/>
      <c r="H15" s="48" t="s">
        <v>36</v>
      </c>
    </row>
    <row r="16" spans="1:8" ht="18.75" customHeight="1">
      <c r="A16" s="17"/>
      <c r="B16" s="25" t="s">
        <v>37</v>
      </c>
      <c r="C16" s="49"/>
      <c r="D16" s="45" t="s">
        <v>38</v>
      </c>
      <c r="E16" s="46">
        <v>150</v>
      </c>
      <c r="F16" s="47"/>
      <c r="G16" s="26"/>
      <c r="H16" s="48"/>
    </row>
    <row r="17" spans="1:9" s="1" customFormat="1" ht="18.75" customHeight="1">
      <c r="A17" s="17"/>
      <c r="B17" s="17" t="s">
        <v>39</v>
      </c>
      <c r="C17" s="49"/>
      <c r="D17" s="17" t="s">
        <v>40</v>
      </c>
      <c r="E17" s="17">
        <v>1</v>
      </c>
      <c r="F17" s="26"/>
      <c r="G17" s="26"/>
      <c r="H17" s="50" t="s">
        <v>144</v>
      </c>
      <c r="I17" s="7"/>
    </row>
    <row r="18" spans="1:8" ht="18.75" customHeight="1">
      <c r="A18" s="17" t="s">
        <v>42</v>
      </c>
      <c r="B18" s="25" t="s">
        <v>43</v>
      </c>
      <c r="C18" s="49"/>
      <c r="D18" s="45" t="s">
        <v>44</v>
      </c>
      <c r="E18" s="46">
        <v>73</v>
      </c>
      <c r="F18" s="47"/>
      <c r="G18" s="26"/>
      <c r="H18" s="51" t="s">
        <v>45</v>
      </c>
    </row>
    <row r="19" spans="1:8" ht="18.75" customHeight="1">
      <c r="A19" s="17"/>
      <c r="B19" s="25" t="s">
        <v>145</v>
      </c>
      <c r="C19" s="49"/>
      <c r="D19" s="45" t="s">
        <v>47</v>
      </c>
      <c r="E19" s="46">
        <v>1</v>
      </c>
      <c r="F19" s="47"/>
      <c r="G19" s="26"/>
      <c r="H19" s="51" t="s">
        <v>48</v>
      </c>
    </row>
    <row r="20" spans="1:8" ht="18.75" customHeight="1">
      <c r="A20" s="17"/>
      <c r="B20" s="25" t="s">
        <v>49</v>
      </c>
      <c r="C20" s="49"/>
      <c r="D20" s="45" t="s">
        <v>50</v>
      </c>
      <c r="E20" s="46">
        <v>1</v>
      </c>
      <c r="F20" s="47"/>
      <c r="G20" s="26"/>
      <c r="H20" s="51"/>
    </row>
    <row r="21" spans="1:9" s="1" customFormat="1" ht="18.75" customHeight="1">
      <c r="A21" s="17"/>
      <c r="B21" s="25" t="s">
        <v>51</v>
      </c>
      <c r="C21" s="49"/>
      <c r="D21" s="17" t="s">
        <v>52</v>
      </c>
      <c r="E21" s="46">
        <v>1</v>
      </c>
      <c r="F21" s="47"/>
      <c r="G21" s="26"/>
      <c r="H21" s="51"/>
      <c r="I21" s="7"/>
    </row>
    <row r="22" spans="1:8" ht="18.75" customHeight="1">
      <c r="A22" s="17"/>
      <c r="B22" s="25" t="s">
        <v>56</v>
      </c>
      <c r="C22" s="49"/>
      <c r="D22" s="17" t="s">
        <v>57</v>
      </c>
      <c r="E22" s="46">
        <v>130</v>
      </c>
      <c r="F22" s="47"/>
      <c r="G22" s="26"/>
      <c r="H22" s="52"/>
    </row>
    <row r="23" spans="1:8" ht="18.75" customHeight="1">
      <c r="A23" s="17"/>
      <c r="B23" s="25" t="s">
        <v>59</v>
      </c>
      <c r="C23" s="49"/>
      <c r="D23" s="17" t="s">
        <v>50</v>
      </c>
      <c r="E23" s="46">
        <v>30</v>
      </c>
      <c r="F23" s="26"/>
      <c r="G23" s="26"/>
      <c r="H23" s="53"/>
    </row>
    <row r="24" spans="1:8" ht="18.75" customHeight="1">
      <c r="A24" s="17"/>
      <c r="B24" s="25" t="s">
        <v>60</v>
      </c>
      <c r="C24" s="49"/>
      <c r="D24" s="17" t="s">
        <v>61</v>
      </c>
      <c r="E24" s="46">
        <v>180</v>
      </c>
      <c r="F24" s="37"/>
      <c r="G24" s="26"/>
      <c r="H24" s="54"/>
    </row>
    <row r="25" spans="1:8" ht="18.75" customHeight="1">
      <c r="A25" s="17" t="s">
        <v>62</v>
      </c>
      <c r="B25" s="25" t="s">
        <v>146</v>
      </c>
      <c r="C25" s="49"/>
      <c r="D25" s="45" t="s">
        <v>44</v>
      </c>
      <c r="E25" s="46">
        <v>1</v>
      </c>
      <c r="F25" s="47"/>
      <c r="G25" s="26"/>
      <c r="H25" s="50" t="s">
        <v>64</v>
      </c>
    </row>
    <row r="26" spans="1:8" ht="18.75" customHeight="1">
      <c r="A26" s="17"/>
      <c r="B26" s="35" t="s">
        <v>65</v>
      </c>
      <c r="C26" s="49"/>
      <c r="D26" s="55" t="s">
        <v>66</v>
      </c>
      <c r="E26" s="55">
        <v>1</v>
      </c>
      <c r="F26" s="26"/>
      <c r="G26" s="26"/>
      <c r="H26" s="56" t="s">
        <v>67</v>
      </c>
    </row>
    <row r="27" spans="1:8" ht="18.75" customHeight="1">
      <c r="A27" s="17"/>
      <c r="B27" s="35" t="s">
        <v>68</v>
      </c>
      <c r="C27" s="49"/>
      <c r="D27" s="36" t="s">
        <v>69</v>
      </c>
      <c r="E27" s="46">
        <v>1</v>
      </c>
      <c r="F27" s="47"/>
      <c r="G27" s="26"/>
      <c r="H27" s="57"/>
    </row>
    <row r="28" spans="1:8" ht="16.5" customHeight="1">
      <c r="A28" s="17"/>
      <c r="B28" s="25" t="s">
        <v>71</v>
      </c>
      <c r="C28" s="49"/>
      <c r="D28" s="45" t="s">
        <v>50</v>
      </c>
      <c r="E28" s="46">
        <v>20</v>
      </c>
      <c r="F28" s="47"/>
      <c r="G28" s="26"/>
      <c r="H28" s="51" t="s">
        <v>72</v>
      </c>
    </row>
    <row r="29" spans="1:8" ht="18.75" customHeight="1">
      <c r="A29" s="17"/>
      <c r="B29" s="25" t="s">
        <v>73</v>
      </c>
      <c r="C29" s="49"/>
      <c r="D29" s="45" t="s">
        <v>74</v>
      </c>
      <c r="E29" s="46">
        <v>2</v>
      </c>
      <c r="F29" s="47"/>
      <c r="G29" s="26"/>
      <c r="H29" s="51"/>
    </row>
    <row r="30" spans="1:8" ht="18.75" customHeight="1">
      <c r="A30" s="17"/>
      <c r="B30" s="25" t="s">
        <v>75</v>
      </c>
      <c r="C30" s="49"/>
      <c r="D30" s="45" t="s">
        <v>66</v>
      </c>
      <c r="E30" s="46">
        <v>1</v>
      </c>
      <c r="F30" s="47"/>
      <c r="G30" s="26"/>
      <c r="H30" s="51"/>
    </row>
    <row r="31" spans="1:8" ht="18.75" customHeight="1">
      <c r="A31" s="17"/>
      <c r="B31" s="25" t="s">
        <v>76</v>
      </c>
      <c r="C31" s="49"/>
      <c r="D31" s="25" t="s">
        <v>77</v>
      </c>
      <c r="E31" s="25">
        <v>1</v>
      </c>
      <c r="F31" s="47"/>
      <c r="G31" s="26"/>
      <c r="H31" s="51" t="s">
        <v>78</v>
      </c>
    </row>
    <row r="32" spans="1:8" ht="18.75" customHeight="1">
      <c r="A32" s="17"/>
      <c r="B32" s="25" t="s">
        <v>79</v>
      </c>
      <c r="C32" s="49"/>
      <c r="D32" s="25" t="s">
        <v>80</v>
      </c>
      <c r="E32" s="58">
        <v>8</v>
      </c>
      <c r="F32" s="47"/>
      <c r="G32" s="26"/>
      <c r="H32" s="51"/>
    </row>
    <row r="33" spans="1:8" ht="18.75" customHeight="1">
      <c r="A33" s="17"/>
      <c r="B33" s="25" t="s">
        <v>81</v>
      </c>
      <c r="C33" s="49"/>
      <c r="D33" s="25" t="s">
        <v>80</v>
      </c>
      <c r="E33" s="58">
        <v>4</v>
      </c>
      <c r="F33" s="47"/>
      <c r="G33" s="26"/>
      <c r="H33" s="51"/>
    </row>
    <row r="34" spans="1:8" ht="18.75" customHeight="1">
      <c r="A34" s="17"/>
      <c r="B34" s="25" t="s">
        <v>82</v>
      </c>
      <c r="C34" s="49"/>
      <c r="D34" s="25" t="s">
        <v>80</v>
      </c>
      <c r="E34" s="58">
        <v>4</v>
      </c>
      <c r="F34" s="47"/>
      <c r="G34" s="26"/>
      <c r="H34" s="51"/>
    </row>
    <row r="35" spans="1:8" ht="18.75" customHeight="1">
      <c r="A35" s="17"/>
      <c r="B35" s="25" t="s">
        <v>83</v>
      </c>
      <c r="C35" s="49"/>
      <c r="D35" s="25" t="s">
        <v>80</v>
      </c>
      <c r="E35" s="58">
        <v>1</v>
      </c>
      <c r="F35" s="47"/>
      <c r="G35" s="26"/>
      <c r="H35" s="51"/>
    </row>
    <row r="36" spans="1:8" ht="18.75" customHeight="1">
      <c r="A36" s="17"/>
      <c r="B36" s="25" t="s">
        <v>84</v>
      </c>
      <c r="C36" s="49"/>
      <c r="D36" s="25" t="s">
        <v>85</v>
      </c>
      <c r="E36" s="58">
        <v>6</v>
      </c>
      <c r="F36" s="47"/>
      <c r="G36" s="26"/>
      <c r="H36" s="51"/>
    </row>
    <row r="37" spans="1:8" ht="18" customHeight="1">
      <c r="A37" s="13" t="s">
        <v>86</v>
      </c>
      <c r="B37" s="55" t="s">
        <v>87</v>
      </c>
      <c r="C37" s="49"/>
      <c r="D37" s="17" t="s">
        <v>47</v>
      </c>
      <c r="E37" s="17">
        <v>1</v>
      </c>
      <c r="F37" s="47"/>
      <c r="G37" s="26"/>
      <c r="H37" s="59" t="s">
        <v>88</v>
      </c>
    </row>
    <row r="38" spans="1:8" ht="18.75" customHeight="1">
      <c r="A38" s="17" t="s">
        <v>89</v>
      </c>
      <c r="B38" s="35" t="s">
        <v>90</v>
      </c>
      <c r="C38" s="49"/>
      <c r="D38" s="35" t="s">
        <v>91</v>
      </c>
      <c r="E38" s="35">
        <v>20</v>
      </c>
      <c r="F38" s="47"/>
      <c r="G38" s="26"/>
      <c r="H38" s="60"/>
    </row>
    <row r="39" spans="1:8" ht="18.75" customHeight="1">
      <c r="A39" s="17"/>
      <c r="B39" s="35" t="s">
        <v>93</v>
      </c>
      <c r="C39" s="61"/>
      <c r="D39" s="35" t="s">
        <v>94</v>
      </c>
      <c r="E39" s="35">
        <v>8</v>
      </c>
      <c r="F39" s="47"/>
      <c r="G39" s="26"/>
      <c r="H39" s="60"/>
    </row>
    <row r="40" spans="1:9" s="2" customFormat="1" ht="18.75" customHeight="1">
      <c r="A40" s="62" t="s">
        <v>21</v>
      </c>
      <c r="B40" s="63"/>
      <c r="C40" s="63"/>
      <c r="D40" s="63"/>
      <c r="E40" s="63"/>
      <c r="F40" s="64"/>
      <c r="G40" s="32">
        <f>SUM(G13:G39)</f>
        <v>0</v>
      </c>
      <c r="H40" s="65"/>
      <c r="I40" s="7"/>
    </row>
    <row r="41" spans="1:8" ht="19.5" customHeight="1">
      <c r="A41" s="33" t="s">
        <v>95</v>
      </c>
      <c r="B41" s="33" t="s">
        <v>2</v>
      </c>
      <c r="C41" s="33" t="s">
        <v>3</v>
      </c>
      <c r="D41" s="33" t="s">
        <v>4</v>
      </c>
      <c r="E41" s="33" t="s">
        <v>5</v>
      </c>
      <c r="F41" s="34" t="s">
        <v>6</v>
      </c>
      <c r="G41" s="34" t="s">
        <v>7</v>
      </c>
      <c r="H41" s="33" t="s">
        <v>8</v>
      </c>
    </row>
    <row r="42" spans="1:9" s="3" customFormat="1" ht="24.75" customHeight="1">
      <c r="A42" s="17">
        <v>1</v>
      </c>
      <c r="B42" s="17" t="s">
        <v>96</v>
      </c>
      <c r="C42" s="66">
        <v>45349</v>
      </c>
      <c r="D42" s="17" t="s">
        <v>97</v>
      </c>
      <c r="E42" s="17">
        <v>1</v>
      </c>
      <c r="F42" s="47"/>
      <c r="G42" s="26"/>
      <c r="H42" s="38"/>
      <c r="I42" s="7"/>
    </row>
    <row r="43" spans="1:9" s="1" customFormat="1" ht="21.75" customHeight="1">
      <c r="A43" s="67">
        <v>2</v>
      </c>
      <c r="B43" s="67" t="s">
        <v>99</v>
      </c>
      <c r="C43" s="68"/>
      <c r="D43" s="67" t="s">
        <v>100</v>
      </c>
      <c r="E43" s="67">
        <v>4</v>
      </c>
      <c r="F43" s="69"/>
      <c r="G43" s="70"/>
      <c r="H43" s="59"/>
      <c r="I43" s="7"/>
    </row>
    <row r="44" spans="1:9" s="1" customFormat="1" ht="21.75" customHeight="1">
      <c r="A44" s="17">
        <v>3</v>
      </c>
      <c r="B44" s="67" t="s">
        <v>101</v>
      </c>
      <c r="C44" s="68"/>
      <c r="D44" s="67" t="s">
        <v>100</v>
      </c>
      <c r="E44" s="67">
        <v>1</v>
      </c>
      <c r="F44" s="69"/>
      <c r="G44" s="70"/>
      <c r="H44" s="59"/>
      <c r="I44" s="7"/>
    </row>
    <row r="45" spans="1:9" s="1" customFormat="1" ht="21.75" customHeight="1">
      <c r="A45" s="17">
        <v>4</v>
      </c>
      <c r="B45" s="67" t="s">
        <v>102</v>
      </c>
      <c r="C45" s="68"/>
      <c r="D45" s="71" t="s">
        <v>97</v>
      </c>
      <c r="E45" s="67">
        <v>2</v>
      </c>
      <c r="F45" s="69"/>
      <c r="G45" s="70"/>
      <c r="H45" s="50"/>
      <c r="I45" s="7"/>
    </row>
    <row r="46" spans="1:9" s="1" customFormat="1" ht="21.75" customHeight="1">
      <c r="A46" s="67">
        <v>5</v>
      </c>
      <c r="B46" s="67" t="s">
        <v>103</v>
      </c>
      <c r="C46" s="72"/>
      <c r="D46" s="71" t="s">
        <v>97</v>
      </c>
      <c r="E46" s="67">
        <v>1</v>
      </c>
      <c r="F46" s="69"/>
      <c r="G46" s="70"/>
      <c r="H46" s="50" t="s">
        <v>104</v>
      </c>
      <c r="I46" s="7"/>
    </row>
    <row r="47" spans="1:9" s="2" customFormat="1" ht="21" customHeight="1">
      <c r="A47" s="62" t="s">
        <v>21</v>
      </c>
      <c r="B47" s="63"/>
      <c r="C47" s="63"/>
      <c r="D47" s="63"/>
      <c r="E47" s="63"/>
      <c r="F47" s="64"/>
      <c r="G47" s="32">
        <f>SUM(G42:G46)</f>
        <v>0</v>
      </c>
      <c r="H47" s="65"/>
      <c r="I47" s="7"/>
    </row>
    <row r="48" spans="1:8" ht="19.5" customHeight="1">
      <c r="A48" s="33" t="s">
        <v>105</v>
      </c>
      <c r="B48" s="33" t="s">
        <v>2</v>
      </c>
      <c r="C48" s="33" t="s">
        <v>3</v>
      </c>
      <c r="D48" s="33" t="s">
        <v>4</v>
      </c>
      <c r="E48" s="33" t="s">
        <v>5</v>
      </c>
      <c r="F48" s="34" t="s">
        <v>6</v>
      </c>
      <c r="G48" s="34" t="s">
        <v>7</v>
      </c>
      <c r="H48" s="33" t="s">
        <v>8</v>
      </c>
    </row>
    <row r="49" spans="1:8" ht="25.5" customHeight="1">
      <c r="A49" s="17">
        <v>1</v>
      </c>
      <c r="B49" s="67" t="s">
        <v>106</v>
      </c>
      <c r="C49" s="73">
        <v>45349</v>
      </c>
      <c r="D49" s="67" t="s">
        <v>100</v>
      </c>
      <c r="E49" s="67">
        <v>3</v>
      </c>
      <c r="F49" s="69"/>
      <c r="G49" s="26"/>
      <c r="H49" s="50" t="s">
        <v>147</v>
      </c>
    </row>
    <row r="50" spans="1:8" ht="16.5">
      <c r="A50" s="17">
        <v>2</v>
      </c>
      <c r="B50" s="67" t="s">
        <v>108</v>
      </c>
      <c r="C50" s="74"/>
      <c r="D50" s="67" t="s">
        <v>100</v>
      </c>
      <c r="E50" s="67">
        <v>10</v>
      </c>
      <c r="F50" s="69"/>
      <c r="G50" s="26"/>
      <c r="H50" s="50" t="s">
        <v>109</v>
      </c>
    </row>
    <row r="51" spans="1:8" ht="25.5" customHeight="1">
      <c r="A51" s="17">
        <v>3</v>
      </c>
      <c r="B51" s="67" t="s">
        <v>110</v>
      </c>
      <c r="C51" s="74"/>
      <c r="D51" s="67" t="s">
        <v>100</v>
      </c>
      <c r="E51" s="67">
        <v>4</v>
      </c>
      <c r="F51" s="69"/>
      <c r="G51" s="26"/>
      <c r="H51" s="50"/>
    </row>
    <row r="52" spans="1:8" ht="33">
      <c r="A52" s="17">
        <v>4</v>
      </c>
      <c r="B52" s="67" t="s">
        <v>111</v>
      </c>
      <c r="C52" s="74"/>
      <c r="D52" s="67" t="s">
        <v>148</v>
      </c>
      <c r="E52" s="67">
        <v>10</v>
      </c>
      <c r="F52" s="69"/>
      <c r="G52" s="26"/>
      <c r="H52" s="50" t="s">
        <v>149</v>
      </c>
    </row>
    <row r="53" spans="1:9" s="2" customFormat="1" ht="19.5" customHeight="1">
      <c r="A53" s="17"/>
      <c r="B53" s="63"/>
      <c r="C53" s="63"/>
      <c r="D53" s="63"/>
      <c r="E53" s="63"/>
      <c r="F53" s="64"/>
      <c r="G53" s="32">
        <f>SUM(G49:G52)</f>
        <v>0</v>
      </c>
      <c r="H53" s="65"/>
      <c r="I53" s="7"/>
    </row>
    <row r="54" spans="1:9" s="4" customFormat="1" ht="18" customHeight="1">
      <c r="A54" s="33" t="s">
        <v>114</v>
      </c>
      <c r="B54" s="33" t="s">
        <v>2</v>
      </c>
      <c r="C54" s="33" t="s">
        <v>3</v>
      </c>
      <c r="D54" s="33" t="s">
        <v>4</v>
      </c>
      <c r="E54" s="33" t="s">
        <v>5</v>
      </c>
      <c r="F54" s="34" t="s">
        <v>6</v>
      </c>
      <c r="G54" s="34" t="s">
        <v>7</v>
      </c>
      <c r="H54" s="33" t="s">
        <v>8</v>
      </c>
      <c r="I54" s="7"/>
    </row>
    <row r="55" spans="1:9" s="1" customFormat="1" ht="27" customHeight="1">
      <c r="A55" s="17">
        <v>1</v>
      </c>
      <c r="B55" s="17" t="s">
        <v>115</v>
      </c>
      <c r="C55" s="73">
        <v>45349</v>
      </c>
      <c r="D55" s="17" t="s">
        <v>47</v>
      </c>
      <c r="E55" s="17">
        <v>1</v>
      </c>
      <c r="F55" s="47"/>
      <c r="G55" s="26"/>
      <c r="H55" s="38" t="s">
        <v>150</v>
      </c>
      <c r="I55" s="7"/>
    </row>
    <row r="56" spans="1:8" ht="24" customHeight="1">
      <c r="A56" s="17">
        <v>2</v>
      </c>
      <c r="B56" s="17" t="s">
        <v>151</v>
      </c>
      <c r="C56" s="75"/>
      <c r="D56" s="17" t="s">
        <v>47</v>
      </c>
      <c r="E56" s="17">
        <v>6</v>
      </c>
      <c r="F56" s="47"/>
      <c r="G56" s="26"/>
      <c r="H56" s="38" t="s">
        <v>152</v>
      </c>
    </row>
    <row r="57" spans="1:9" s="3" customFormat="1" ht="24" customHeight="1">
      <c r="A57" s="17">
        <v>3</v>
      </c>
      <c r="B57" s="17" t="s">
        <v>153</v>
      </c>
      <c r="C57" s="75"/>
      <c r="D57" s="17" t="s">
        <v>52</v>
      </c>
      <c r="E57" s="17">
        <v>1</v>
      </c>
      <c r="F57" s="47"/>
      <c r="G57" s="26"/>
      <c r="H57" s="38" t="s">
        <v>154</v>
      </c>
      <c r="I57" s="7"/>
    </row>
    <row r="58" spans="1:8" ht="21.75" customHeight="1">
      <c r="A58" s="17">
        <v>4</v>
      </c>
      <c r="B58" s="17" t="s">
        <v>123</v>
      </c>
      <c r="C58" s="75"/>
      <c r="D58" s="17" t="s">
        <v>124</v>
      </c>
      <c r="E58" s="17">
        <v>1</v>
      </c>
      <c r="F58" s="76">
        <v>25000</v>
      </c>
      <c r="G58" s="26"/>
      <c r="H58" s="38" t="s">
        <v>155</v>
      </c>
    </row>
    <row r="59" spans="1:8" ht="21.75" customHeight="1">
      <c r="A59" s="17">
        <v>5</v>
      </c>
      <c r="B59" s="17" t="s">
        <v>126</v>
      </c>
      <c r="C59" s="77"/>
      <c r="D59" s="17" t="s">
        <v>127</v>
      </c>
      <c r="E59" s="17">
        <v>60</v>
      </c>
      <c r="F59" s="26">
        <v>500</v>
      </c>
      <c r="G59" s="26"/>
      <c r="H59" s="38" t="s">
        <v>155</v>
      </c>
    </row>
    <row r="60" spans="1:9" s="2" customFormat="1" ht="21" customHeight="1">
      <c r="A60" s="62" t="s">
        <v>21</v>
      </c>
      <c r="B60" s="63"/>
      <c r="C60" s="63"/>
      <c r="D60" s="63"/>
      <c r="E60" s="63"/>
      <c r="F60" s="64"/>
      <c r="G60" s="32">
        <f>SUM(G55:G59)</f>
        <v>0</v>
      </c>
      <c r="H60" s="65"/>
      <c r="I60" s="7"/>
    </row>
    <row r="61" spans="1:8" ht="18" customHeight="1">
      <c r="A61" s="33" t="s">
        <v>133</v>
      </c>
      <c r="B61" s="33" t="s">
        <v>2</v>
      </c>
      <c r="C61" s="33" t="s">
        <v>3</v>
      </c>
      <c r="D61" s="33" t="s">
        <v>4</v>
      </c>
      <c r="E61" s="33" t="s">
        <v>5</v>
      </c>
      <c r="F61" s="34" t="s">
        <v>6</v>
      </c>
      <c r="G61" s="34" t="s">
        <v>7</v>
      </c>
      <c r="H61" s="33" t="s">
        <v>8</v>
      </c>
    </row>
    <row r="62" spans="1:8" ht="25.5" customHeight="1">
      <c r="A62" s="17">
        <v>1</v>
      </c>
      <c r="B62" s="67" t="s">
        <v>133</v>
      </c>
      <c r="C62" s="67" t="s">
        <v>134</v>
      </c>
      <c r="D62" s="67" t="s">
        <v>52</v>
      </c>
      <c r="E62" s="67">
        <v>1</v>
      </c>
      <c r="F62" s="70">
        <v>120000</v>
      </c>
      <c r="G62" s="70">
        <f>E62*F62</f>
        <v>120000</v>
      </c>
      <c r="H62" s="56" t="s">
        <v>155</v>
      </c>
    </row>
    <row r="63" spans="1:9" s="2" customFormat="1" ht="16.5" customHeight="1">
      <c r="A63" s="62" t="s">
        <v>21</v>
      </c>
      <c r="B63" s="63"/>
      <c r="C63" s="63"/>
      <c r="D63" s="63"/>
      <c r="E63" s="63"/>
      <c r="F63" s="64"/>
      <c r="G63" s="32"/>
      <c r="H63" s="78"/>
      <c r="I63" s="7"/>
    </row>
    <row r="64" spans="1:8" ht="24" customHeight="1">
      <c r="A64" s="62" t="s">
        <v>136</v>
      </c>
      <c r="B64" s="63"/>
      <c r="C64" s="63"/>
      <c r="D64" s="63"/>
      <c r="E64" s="63"/>
      <c r="F64" s="64"/>
      <c r="G64" s="32"/>
      <c r="H64" s="60"/>
    </row>
    <row r="65" spans="1:8" ht="24" customHeight="1">
      <c r="A65" s="62" t="s">
        <v>137</v>
      </c>
      <c r="B65" s="63"/>
      <c r="C65" s="63"/>
      <c r="D65" s="63"/>
      <c r="E65" s="63"/>
      <c r="F65" s="64"/>
      <c r="G65" s="32"/>
      <c r="H65" s="60"/>
    </row>
    <row r="66" spans="1:8" ht="24" customHeight="1">
      <c r="A66" s="62" t="s">
        <v>138</v>
      </c>
      <c r="B66" s="63"/>
      <c r="C66" s="63"/>
      <c r="D66" s="63"/>
      <c r="E66" s="63"/>
      <c r="F66" s="64"/>
      <c r="G66" s="32"/>
      <c r="H66" s="60"/>
    </row>
    <row r="67" spans="1:8" ht="24" customHeight="1">
      <c r="A67" s="62" t="s">
        <v>139</v>
      </c>
      <c r="B67" s="63"/>
      <c r="C67" s="63"/>
      <c r="D67" s="63"/>
      <c r="E67" s="63"/>
      <c r="F67" s="64"/>
      <c r="G67" s="32"/>
      <c r="H67" s="60"/>
    </row>
  </sheetData>
  <sheetProtection/>
  <autoFilter ref="A2:H67"/>
  <mergeCells count="28">
    <mergeCell ref="A1:H1"/>
    <mergeCell ref="A8:F8"/>
    <mergeCell ref="A11:F11"/>
    <mergeCell ref="A40:F40"/>
    <mergeCell ref="A47:F47"/>
    <mergeCell ref="A60:F60"/>
    <mergeCell ref="A63:F63"/>
    <mergeCell ref="A64:F64"/>
    <mergeCell ref="A65:F65"/>
    <mergeCell ref="A66:F66"/>
    <mergeCell ref="A67:F67"/>
    <mergeCell ref="A3:A6"/>
    <mergeCell ref="A13:A17"/>
    <mergeCell ref="A18:A24"/>
    <mergeCell ref="A25:A36"/>
    <mergeCell ref="A38:A39"/>
    <mergeCell ref="C3:C6"/>
    <mergeCell ref="C13:C39"/>
    <mergeCell ref="C42:C46"/>
    <mergeCell ref="C49:C52"/>
    <mergeCell ref="C55:C59"/>
    <mergeCell ref="F3:F5"/>
    <mergeCell ref="G3:G5"/>
    <mergeCell ref="H3:H5"/>
    <mergeCell ref="H22:H24"/>
    <mergeCell ref="H28:H30"/>
    <mergeCell ref="H31:H36"/>
    <mergeCell ref="H38:H39"/>
  </mergeCells>
  <conditionalFormatting sqref="F13">
    <cfRule type="cellIs" priority="21" dxfId="0" operator="lessThan" stopIfTrue="1">
      <formula>0</formula>
    </cfRule>
  </conditionalFormatting>
  <conditionalFormatting sqref="F14">
    <cfRule type="cellIs" priority="19" dxfId="0" operator="lessThan" stopIfTrue="1">
      <formula>0</formula>
    </cfRule>
  </conditionalFormatting>
  <conditionalFormatting sqref="F18">
    <cfRule type="cellIs" priority="18" dxfId="0" operator="lessThan" stopIfTrue="1">
      <formula>0</formula>
    </cfRule>
  </conditionalFormatting>
  <conditionalFormatting sqref="F19">
    <cfRule type="cellIs" priority="17" dxfId="0" operator="lessThan" stopIfTrue="1">
      <formula>0</formula>
    </cfRule>
  </conditionalFormatting>
  <conditionalFormatting sqref="F20">
    <cfRule type="cellIs" priority="16" dxfId="0" operator="lessThan" stopIfTrue="1">
      <formula>0</formula>
    </cfRule>
  </conditionalFormatting>
  <conditionalFormatting sqref="F26">
    <cfRule type="cellIs" priority="2" dxfId="0" operator="lessThan" stopIfTrue="1">
      <formula>0</formula>
    </cfRule>
  </conditionalFormatting>
  <conditionalFormatting sqref="F30">
    <cfRule type="cellIs" priority="11" dxfId="0" operator="lessThan" stopIfTrue="1">
      <formula>0</formula>
    </cfRule>
  </conditionalFormatting>
  <conditionalFormatting sqref="F37">
    <cfRule type="cellIs" priority="5" dxfId="0" operator="lessThan" stopIfTrue="1">
      <formula>0</formula>
    </cfRule>
  </conditionalFormatting>
  <conditionalFormatting sqref="F38">
    <cfRule type="cellIs" priority="9" dxfId="0" operator="lessThan" stopIfTrue="1">
      <formula>0</formula>
    </cfRule>
  </conditionalFormatting>
  <conditionalFormatting sqref="F49">
    <cfRule type="cellIs" priority="7" dxfId="0" operator="lessThan" stopIfTrue="1">
      <formula>0</formula>
    </cfRule>
  </conditionalFormatting>
  <conditionalFormatting sqref="F50">
    <cfRule type="cellIs" priority="6" dxfId="0" operator="lessThan" stopIfTrue="1">
      <formula>0</formula>
    </cfRule>
  </conditionalFormatting>
  <conditionalFormatting sqref="F51">
    <cfRule type="cellIs" priority="3" dxfId="0" operator="lessThan" stopIfTrue="1">
      <formula>0</formula>
    </cfRule>
  </conditionalFormatting>
  <conditionalFormatting sqref="F56">
    <cfRule type="cellIs" priority="4" dxfId="0" operator="lessThan" stopIfTrue="1">
      <formula>0</formula>
    </cfRule>
  </conditionalFormatting>
  <conditionalFormatting sqref="F57">
    <cfRule type="cellIs" priority="1" dxfId="0" operator="lessThan" stopIfTrue="1">
      <formula>0</formula>
    </cfRule>
  </conditionalFormatting>
  <conditionalFormatting sqref="F15:F16">
    <cfRule type="cellIs" priority="20" dxfId="0" operator="lessThan" stopIfTrue="1">
      <formula>0</formula>
    </cfRule>
  </conditionalFormatting>
  <conditionalFormatting sqref="F21:F22">
    <cfRule type="cellIs" priority="15" dxfId="0" operator="lessThan" stopIfTrue="1">
      <formula>0</formula>
    </cfRule>
  </conditionalFormatting>
  <conditionalFormatting sqref="F28:F29">
    <cfRule type="cellIs" priority="13" dxfId="0" operator="lessThan" stopIfTrue="1">
      <formula>0</formula>
    </cfRule>
  </conditionalFormatting>
  <conditionalFormatting sqref="F31:F36">
    <cfRule type="cellIs" priority="12" dxfId="0" operator="lessThan" stopIfTrue="1">
      <formula>0</formula>
    </cfRule>
  </conditionalFormatting>
  <conditionalFormatting sqref="F25 F27">
    <cfRule type="cellIs" priority="14" dxfId="0" operator="lessThan" stopIfTrue="1">
      <formula>0</formula>
    </cfRule>
  </conditionalFormatting>
  <conditionalFormatting sqref="F39 F58:F59 F55 F45:F46">
    <cfRule type="cellIs" priority="10" dxfId="0" operator="lessThan" stopIfTrue="1">
      <formula>0</formula>
    </cfRule>
  </conditionalFormatting>
  <conditionalFormatting sqref="F42:F44 F52">
    <cfRule type="cellIs" priority="8" dxfId="0" operator="lessThan" stopIfTrue="1">
      <formula>0</formula>
    </cfRule>
  </conditionalFormatting>
  <printOptions/>
  <pageMargins left="0.39305555555555605" right="0.4326388888888891" top="0.314583333333333" bottom="0.275" header="0.5" footer="0.156944444444444"/>
  <pageSetup orientation="portrait" paperSize="8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粗面(SK)</cp:lastModifiedBy>
  <dcterms:created xsi:type="dcterms:W3CDTF">2023-07-24T03:35:00Z</dcterms:created>
  <dcterms:modified xsi:type="dcterms:W3CDTF">2024-02-07T04:12:39Z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E449A15E0CD44DDD879176E3EA82B53B_13</vt:lpwstr>
  </property>
  <property fmtid="{D5CDD505-2E9C-101B-9397-08002B2CF9AE}" pid="4" name="KSOProductBuildV">
    <vt:lpwstr>2052-11.1.0.10314</vt:lpwstr>
  </property>
</Properties>
</file>